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C:\Users\Pemberton\Dropbox\John Pemberton Diabetes M&amp;F Material\CONTENT DUMP\LEAN GENES\"/>
    </mc:Choice>
  </mc:AlternateContent>
  <xr:revisionPtr revIDLastSave="0" documentId="13_ncr:1_{6F4DD162-3126-4751-A0ED-46E4DCCC5611}" xr6:coauthVersionLast="32" xr6:coauthVersionMax="32" xr10:uidLastSave="{00000000-0000-0000-0000-000000000000}"/>
  <bookViews>
    <workbookView xWindow="480" yWindow="108" windowWidth="18192" windowHeight="13092" tabRatio="968" xr2:uid="{00000000-000D-0000-FFFF-FFFF00000000}"/>
  </bookViews>
  <sheets>
    <sheet name="Data Entry" sheetId="3" r:id="rId1"/>
    <sheet name="Lean Gene Report" sheetId="2" r:id="rId2"/>
    <sheet name="International Comparison" sheetId="14" r:id="rId3"/>
    <sheet name="Bean lentils &amp; grains over 20mg" sheetId="8" r:id="rId4"/>
    <sheet name="Teas &amp; Cocoa over 100mg" sheetId="9" r:id="rId5"/>
    <sheet name="Fruits over 150mg" sheetId="10" r:id="rId6"/>
    <sheet name="Vegetables over 20mg" sheetId="12" r:id="rId7"/>
    <sheet name="Herbs and spices over 20mg" sheetId="11" r:id="rId8"/>
    <sheet name="Nuts and seeds over 50mg" sheetId="13" r:id="rId9"/>
    <sheet name="Caffeine list" sheetId="5" r:id="rId10"/>
    <sheet name="Input" sheetId="1" state="hidden" r:id="rId11"/>
  </sheets>
  <definedNames>
    <definedName name="_xlnm.Print_Area" localSheetId="3">'Bean lentils &amp; grains over 20mg'!$B$2:$S$33</definedName>
    <definedName name="_xlnm.Print_Area" localSheetId="9">'Caffeine list'!$B$2:$T$16</definedName>
    <definedName name="_xlnm.Print_Area" localSheetId="0">'Data Entry'!$B$3:$T$126</definedName>
    <definedName name="_xlnm.Print_Area" localSheetId="5">'Fruits over 150mg'!$B$2:$S$48</definedName>
    <definedName name="_xlnm.Print_Area" localSheetId="7">'Herbs and spices over 20mg'!$B$2:$S$48</definedName>
    <definedName name="_xlnm.Print_Area" localSheetId="2">'International Comparison'!$B$2:$F$18</definedName>
    <definedName name="_xlnm.Print_Area" localSheetId="1">'Lean Gene Report'!$B$2:$G$15</definedName>
    <definedName name="_xlnm.Print_Area" localSheetId="8">'Nuts and seeds over 50mg'!$B$2:$S$12</definedName>
    <definedName name="_xlnm.Print_Area" localSheetId="4">'Teas &amp; Cocoa over 100mg'!$B$2:$S$34</definedName>
    <definedName name="_xlnm.Print_Area" localSheetId="6">'Vegetables over 20mg'!$B$2:$S$51</definedName>
  </definedNames>
  <calcPr calcId="179017"/>
</workbook>
</file>

<file path=xl/calcChain.xml><?xml version="1.0" encoding="utf-8"?>
<calcChain xmlns="http://schemas.openxmlformats.org/spreadsheetml/2006/main">
  <c r="H12" i="2" l="1"/>
  <c r="M12" i="2"/>
  <c r="L12" i="2"/>
  <c r="K12" i="2"/>
  <c r="U14" i="5"/>
  <c r="M14" i="5"/>
  <c r="J14" i="5"/>
  <c r="G14" i="5" s="1"/>
  <c r="T14" i="5" s="1"/>
  <c r="L16" i="11"/>
  <c r="I16" i="11"/>
  <c r="F16" i="11" s="1"/>
  <c r="L11" i="13"/>
  <c r="I11" i="13"/>
  <c r="F11" i="13" s="1"/>
  <c r="L17" i="12"/>
  <c r="I17" i="12"/>
  <c r="F17" i="12" s="1"/>
  <c r="L21" i="10"/>
  <c r="K21" i="10" s="1"/>
  <c r="I21" i="10"/>
  <c r="G21" i="10"/>
  <c r="H21" i="10" s="1"/>
  <c r="L22" i="10"/>
  <c r="I22" i="10"/>
  <c r="F22" i="10" s="1"/>
  <c r="I10" i="8"/>
  <c r="L9" i="8"/>
  <c r="I9" i="8"/>
  <c r="F9" i="8" s="1"/>
  <c r="L12" i="9"/>
  <c r="I12" i="9"/>
  <c r="F12" i="9" s="1"/>
  <c r="C12" i="2" l="1"/>
  <c r="D12" i="2" s="1"/>
  <c r="L14" i="5"/>
  <c r="H14" i="5"/>
  <c r="I14" i="5" s="1"/>
  <c r="K16" i="11"/>
  <c r="G16" i="11"/>
  <c r="H16" i="11" s="1"/>
  <c r="K11" i="13"/>
  <c r="G11" i="13"/>
  <c r="H11" i="13" s="1"/>
  <c r="K17" i="12"/>
  <c r="G17" i="12"/>
  <c r="H17" i="12" s="1"/>
  <c r="K22" i="10"/>
  <c r="G22" i="10"/>
  <c r="H22" i="10" s="1"/>
  <c r="G10" i="8"/>
  <c r="H10" i="8" s="1"/>
  <c r="K10" i="8"/>
  <c r="K9" i="8"/>
  <c r="G9" i="8"/>
  <c r="H9" i="8" s="1"/>
  <c r="K12" i="9"/>
  <c r="G12" i="9"/>
  <c r="H12" i="9" s="1"/>
  <c r="L10" i="13" l="1"/>
  <c r="I10" i="13"/>
  <c r="F10" i="13" s="1"/>
  <c r="G10" i="13" s="1"/>
  <c r="H10" i="13" s="1"/>
  <c r="L9" i="13"/>
  <c r="I9" i="13"/>
  <c r="F9" i="13" s="1"/>
  <c r="G9" i="13" s="1"/>
  <c r="H9" i="13" s="1"/>
  <c r="L8" i="13"/>
  <c r="I8" i="13"/>
  <c r="F8" i="13" s="1"/>
  <c r="G8" i="13" s="1"/>
  <c r="H8" i="13" s="1"/>
  <c r="L7" i="13"/>
  <c r="I7" i="13"/>
  <c r="F7" i="13"/>
  <c r="G7" i="13" s="1"/>
  <c r="H7" i="13" s="1"/>
  <c r="L6" i="13"/>
  <c r="I6" i="13"/>
  <c r="F6" i="13" s="1"/>
  <c r="G6" i="13" s="1"/>
  <c r="H6" i="13" s="1"/>
  <c r="L5" i="13"/>
  <c r="I5" i="13"/>
  <c r="F5" i="13"/>
  <c r="G5" i="13" s="1"/>
  <c r="H5" i="13" s="1"/>
  <c r="L4" i="13"/>
  <c r="I4" i="13"/>
  <c r="F4" i="13" s="1"/>
  <c r="G4" i="13" s="1"/>
  <c r="H4" i="13" s="1"/>
  <c r="I4" i="11"/>
  <c r="F4" i="11" s="1"/>
  <c r="L4" i="11"/>
  <c r="I5" i="11"/>
  <c r="F5" i="11" s="1"/>
  <c r="L5" i="11"/>
  <c r="I6" i="11"/>
  <c r="F6" i="11" s="1"/>
  <c r="L6" i="11"/>
  <c r="I7" i="11"/>
  <c r="F7" i="11" s="1"/>
  <c r="L7" i="11"/>
  <c r="I8" i="11"/>
  <c r="F8" i="11" s="1"/>
  <c r="L8" i="11"/>
  <c r="I9" i="11"/>
  <c r="F9" i="11" s="1"/>
  <c r="L9" i="11"/>
  <c r="I10" i="11"/>
  <c r="F10" i="11" s="1"/>
  <c r="L10" i="11"/>
  <c r="I11" i="11"/>
  <c r="F11" i="11" s="1"/>
  <c r="L11" i="11"/>
  <c r="F12" i="11"/>
  <c r="G12" i="11"/>
  <c r="H12" i="11"/>
  <c r="I12" i="11"/>
  <c r="L12" i="11"/>
  <c r="K12" i="11" s="1"/>
  <c r="F13" i="11"/>
  <c r="G13" i="11" s="1"/>
  <c r="H13" i="11" s="1"/>
  <c r="I13" i="11"/>
  <c r="L13" i="11"/>
  <c r="F14" i="11"/>
  <c r="G14" i="11"/>
  <c r="H14" i="11"/>
  <c r="I14" i="11"/>
  <c r="L14" i="11"/>
  <c r="K14" i="11" s="1"/>
  <c r="F15" i="11"/>
  <c r="G15" i="11" s="1"/>
  <c r="H15" i="11" s="1"/>
  <c r="I15" i="11"/>
  <c r="K15" i="11"/>
  <c r="L15" i="11"/>
  <c r="G17" i="11"/>
  <c r="H17" i="11" s="1"/>
  <c r="I17" i="11"/>
  <c r="K17" i="11"/>
  <c r="L17" i="11"/>
  <c r="T11" i="9"/>
  <c r="L11" i="9"/>
  <c r="I11" i="9"/>
  <c r="F11" i="9" s="1"/>
  <c r="S11" i="9" s="1"/>
  <c r="T10" i="9"/>
  <c r="L10" i="9"/>
  <c r="I10" i="9"/>
  <c r="F10" i="9"/>
  <c r="S10" i="9" s="1"/>
  <c r="T9" i="9"/>
  <c r="L9" i="9"/>
  <c r="I9" i="9"/>
  <c r="F9" i="9"/>
  <c r="S9" i="9" s="1"/>
  <c r="T8" i="9"/>
  <c r="L8" i="9"/>
  <c r="I8" i="9"/>
  <c r="F8" i="9"/>
  <c r="S8" i="9" s="1"/>
  <c r="T7" i="9"/>
  <c r="L7" i="9"/>
  <c r="I7" i="9"/>
  <c r="F7" i="9"/>
  <c r="S7" i="9" s="1"/>
  <c r="M4" i="5"/>
  <c r="J4" i="5"/>
  <c r="G4" i="5" s="1"/>
  <c r="T4" i="5" s="1"/>
  <c r="M9" i="5"/>
  <c r="J9" i="5"/>
  <c r="G9" i="5" s="1"/>
  <c r="T9" i="5" s="1"/>
  <c r="U10" i="5"/>
  <c r="M10" i="5"/>
  <c r="J10" i="5"/>
  <c r="G10" i="5" s="1"/>
  <c r="T10" i="5" s="1"/>
  <c r="U7" i="5"/>
  <c r="M7" i="5"/>
  <c r="J7" i="5"/>
  <c r="G7" i="5" s="1"/>
  <c r="T7" i="5" s="1"/>
  <c r="U13" i="5"/>
  <c r="M13" i="5"/>
  <c r="J13" i="5"/>
  <c r="G13" i="5" s="1"/>
  <c r="T13" i="5" s="1"/>
  <c r="U6" i="5"/>
  <c r="M6" i="5"/>
  <c r="J6" i="5"/>
  <c r="G6" i="5" s="1"/>
  <c r="T6" i="5" s="1"/>
  <c r="U5" i="5"/>
  <c r="M5" i="5"/>
  <c r="J5" i="5"/>
  <c r="G5" i="5" s="1"/>
  <c r="T5" i="5" s="1"/>
  <c r="U12" i="5"/>
  <c r="M12" i="5"/>
  <c r="J12" i="5"/>
  <c r="G12" i="5" s="1"/>
  <c r="T12" i="5" s="1"/>
  <c r="L20" i="3"/>
  <c r="I20" i="3"/>
  <c r="F20" i="3" s="1"/>
  <c r="L19" i="3"/>
  <c r="I19" i="3"/>
  <c r="F19" i="3" s="1"/>
  <c r="K13" i="11" l="1"/>
  <c r="K4" i="13"/>
  <c r="K5" i="13"/>
  <c r="K6" i="13"/>
  <c r="K7" i="13"/>
  <c r="K8" i="13"/>
  <c r="K9" i="13"/>
  <c r="K10" i="13"/>
  <c r="G11" i="11"/>
  <c r="H11" i="11" s="1"/>
  <c r="K11" i="11"/>
  <c r="G10" i="11"/>
  <c r="H10" i="11" s="1"/>
  <c r="K10" i="11"/>
  <c r="G9" i="11"/>
  <c r="H9" i="11" s="1"/>
  <c r="K9" i="11"/>
  <c r="G8" i="11"/>
  <c r="H8" i="11" s="1"/>
  <c r="K8" i="11"/>
  <c r="G7" i="11"/>
  <c r="H7" i="11" s="1"/>
  <c r="K7" i="11"/>
  <c r="G6" i="11"/>
  <c r="H6" i="11" s="1"/>
  <c r="K6" i="11"/>
  <c r="G5" i="11"/>
  <c r="H5" i="11" s="1"/>
  <c r="K5" i="11"/>
  <c r="G4" i="11"/>
  <c r="H4" i="11" s="1"/>
  <c r="K4" i="11"/>
  <c r="G7" i="9"/>
  <c r="H7" i="9" s="1"/>
  <c r="G8" i="9"/>
  <c r="H8" i="9" s="1"/>
  <c r="G9" i="9"/>
  <c r="H9" i="9" s="1"/>
  <c r="G10" i="9"/>
  <c r="H10" i="9" s="1"/>
  <c r="G11" i="9"/>
  <c r="H11" i="9" s="1"/>
  <c r="K7" i="9"/>
  <c r="K8" i="9"/>
  <c r="K9" i="9"/>
  <c r="K10" i="9"/>
  <c r="K11" i="9"/>
  <c r="L4" i="5"/>
  <c r="H4" i="5"/>
  <c r="I4" i="5" s="1"/>
  <c r="H9" i="5"/>
  <c r="I9" i="5" s="1"/>
  <c r="L9" i="5"/>
  <c r="L5" i="5"/>
  <c r="H5" i="5"/>
  <c r="I5" i="5" s="1"/>
  <c r="L13" i="5"/>
  <c r="H13" i="5"/>
  <c r="I13" i="5" s="1"/>
  <c r="L10" i="5"/>
  <c r="H10" i="5"/>
  <c r="I10" i="5" s="1"/>
  <c r="L6" i="5"/>
  <c r="H6" i="5"/>
  <c r="I6" i="5" s="1"/>
  <c r="L7" i="5"/>
  <c r="H7" i="5"/>
  <c r="I7" i="5" s="1"/>
  <c r="L12" i="5"/>
  <c r="H12" i="5"/>
  <c r="I12" i="5" s="1"/>
  <c r="K20" i="3"/>
  <c r="G20" i="3"/>
  <c r="H20" i="3" s="1"/>
  <c r="K19" i="3"/>
  <c r="G19" i="3"/>
  <c r="H19" i="3" s="1"/>
  <c r="T8" i="3"/>
  <c r="T9" i="3"/>
  <c r="T10" i="3"/>
  <c r="T11" i="3"/>
  <c r="T12" i="3"/>
  <c r="T13" i="3"/>
  <c r="T14" i="3"/>
  <c r="T15" i="3"/>
  <c r="T16" i="3"/>
  <c r="T17" i="3"/>
  <c r="T18" i="3"/>
  <c r="T7" i="3"/>
  <c r="L17" i="3"/>
  <c r="I17" i="3"/>
  <c r="F17" i="3" s="1"/>
  <c r="L11" i="3"/>
  <c r="I11" i="3"/>
  <c r="F11" i="3" s="1"/>
  <c r="L15" i="3"/>
  <c r="I15" i="3"/>
  <c r="F15" i="3" s="1"/>
  <c r="L13" i="3"/>
  <c r="I13" i="3"/>
  <c r="F13" i="3" s="1"/>
  <c r="L10" i="12"/>
  <c r="I10" i="12"/>
  <c r="F10" i="12" s="1"/>
  <c r="L92" i="3"/>
  <c r="I92" i="3"/>
  <c r="F92" i="3" s="1"/>
  <c r="L26" i="12"/>
  <c r="I26" i="12"/>
  <c r="F26" i="12" s="1"/>
  <c r="G26" i="12" s="1"/>
  <c r="H26" i="12" s="1"/>
  <c r="L25" i="12"/>
  <c r="I25" i="12"/>
  <c r="F25" i="12" s="1"/>
  <c r="G25" i="12" s="1"/>
  <c r="H25" i="12" s="1"/>
  <c r="L24" i="12"/>
  <c r="I24" i="12"/>
  <c r="F24" i="12" s="1"/>
  <c r="G24" i="12" s="1"/>
  <c r="H24" i="12" s="1"/>
  <c r="L23" i="12"/>
  <c r="I23" i="12"/>
  <c r="F23" i="12" s="1"/>
  <c r="L22" i="12"/>
  <c r="I22" i="12"/>
  <c r="F22" i="12" s="1"/>
  <c r="L21" i="12"/>
  <c r="I21" i="12"/>
  <c r="F21" i="12" s="1"/>
  <c r="L20" i="12"/>
  <c r="I20" i="12"/>
  <c r="F20" i="12" s="1"/>
  <c r="L19" i="12"/>
  <c r="I19" i="12"/>
  <c r="F19" i="12" s="1"/>
  <c r="L16" i="12"/>
  <c r="I16" i="12"/>
  <c r="F16" i="12" s="1"/>
  <c r="L15" i="12"/>
  <c r="I15" i="12"/>
  <c r="F15" i="12" s="1"/>
  <c r="L14" i="12"/>
  <c r="I14" i="12"/>
  <c r="F14" i="12" s="1"/>
  <c r="L13" i="12"/>
  <c r="I13" i="12"/>
  <c r="F13" i="12" s="1"/>
  <c r="L12" i="12"/>
  <c r="I12" i="12"/>
  <c r="F12" i="12" s="1"/>
  <c r="L11" i="12"/>
  <c r="I11" i="12"/>
  <c r="F11" i="12" s="1"/>
  <c r="L9" i="12"/>
  <c r="I9" i="12"/>
  <c r="F9" i="12" s="1"/>
  <c r="L8" i="12"/>
  <c r="I8" i="12"/>
  <c r="F8" i="12" s="1"/>
  <c r="L7" i="12"/>
  <c r="I7" i="12"/>
  <c r="F7" i="12" s="1"/>
  <c r="L6" i="12"/>
  <c r="I6" i="12"/>
  <c r="F6" i="12" s="1"/>
  <c r="L5" i="12"/>
  <c r="I5" i="12"/>
  <c r="F5" i="12" s="1"/>
  <c r="L4" i="12"/>
  <c r="I4" i="12"/>
  <c r="F4" i="12" s="1"/>
  <c r="L23" i="11"/>
  <c r="I23" i="11"/>
  <c r="F23" i="11" s="1"/>
  <c r="G23" i="11" s="1"/>
  <c r="H23" i="11" s="1"/>
  <c r="L22" i="11"/>
  <c r="I22" i="11"/>
  <c r="F22" i="11" s="1"/>
  <c r="L21" i="11"/>
  <c r="I21" i="11"/>
  <c r="F21" i="11" s="1"/>
  <c r="G21" i="11" s="1"/>
  <c r="H21" i="11" s="1"/>
  <c r="L20" i="11"/>
  <c r="I20" i="11"/>
  <c r="F20" i="11" s="1"/>
  <c r="L19" i="11"/>
  <c r="I19" i="11"/>
  <c r="F19" i="11" s="1"/>
  <c r="G19" i="11" s="1"/>
  <c r="H19" i="11" s="1"/>
  <c r="L18" i="11"/>
  <c r="I18" i="11"/>
  <c r="F18" i="11" s="1"/>
  <c r="L20" i="10"/>
  <c r="I20" i="10"/>
  <c r="F20" i="10" s="1"/>
  <c r="G20" i="10" s="1"/>
  <c r="H20" i="10" s="1"/>
  <c r="L19" i="10"/>
  <c r="I19" i="10"/>
  <c r="F19" i="10" s="1"/>
  <c r="G19" i="10" s="1"/>
  <c r="H19" i="10" s="1"/>
  <c r="L18" i="10"/>
  <c r="I18" i="10"/>
  <c r="F18" i="10" s="1"/>
  <c r="G18" i="10" s="1"/>
  <c r="H18" i="10" s="1"/>
  <c r="L17" i="10"/>
  <c r="I17" i="10"/>
  <c r="F17" i="10" s="1"/>
  <c r="G17" i="10" s="1"/>
  <c r="H17" i="10" s="1"/>
  <c r="L16" i="10"/>
  <c r="I16" i="10"/>
  <c r="F16" i="10" s="1"/>
  <c r="G16" i="10" s="1"/>
  <c r="H16" i="10" s="1"/>
  <c r="L15" i="10"/>
  <c r="I15" i="10"/>
  <c r="F15" i="10" s="1"/>
  <c r="G15" i="10" s="1"/>
  <c r="H15" i="10" s="1"/>
  <c r="L14" i="10"/>
  <c r="I14" i="10"/>
  <c r="F14" i="10" s="1"/>
  <c r="G14" i="10" s="1"/>
  <c r="H14" i="10" s="1"/>
  <c r="L13" i="10"/>
  <c r="I13" i="10"/>
  <c r="F13" i="10" s="1"/>
  <c r="G13" i="10" s="1"/>
  <c r="H13" i="10" s="1"/>
  <c r="L12" i="10"/>
  <c r="I12" i="10"/>
  <c r="F12" i="10" s="1"/>
  <c r="G12" i="10" s="1"/>
  <c r="H12" i="10" s="1"/>
  <c r="L11" i="10"/>
  <c r="I11" i="10"/>
  <c r="F11" i="10" s="1"/>
  <c r="G11" i="10" s="1"/>
  <c r="H11" i="10" s="1"/>
  <c r="L10" i="10"/>
  <c r="I10" i="10"/>
  <c r="F10" i="10" s="1"/>
  <c r="G10" i="10" s="1"/>
  <c r="H10" i="10" s="1"/>
  <c r="L9" i="10"/>
  <c r="I9" i="10"/>
  <c r="F9" i="10" s="1"/>
  <c r="G9" i="10" s="1"/>
  <c r="H9" i="10" s="1"/>
  <c r="L8" i="10"/>
  <c r="I8" i="10"/>
  <c r="F8" i="10" s="1"/>
  <c r="G8" i="10" s="1"/>
  <c r="H8" i="10" s="1"/>
  <c r="L7" i="10"/>
  <c r="I7" i="10"/>
  <c r="F7" i="10" s="1"/>
  <c r="G7" i="10" s="1"/>
  <c r="H7" i="10" s="1"/>
  <c r="L6" i="10"/>
  <c r="I6" i="10"/>
  <c r="F6" i="10" s="1"/>
  <c r="G6" i="10" s="1"/>
  <c r="H6" i="10" s="1"/>
  <c r="L5" i="10"/>
  <c r="I5" i="10"/>
  <c r="F5" i="10" s="1"/>
  <c r="G5" i="10" s="1"/>
  <c r="H5" i="10" s="1"/>
  <c r="L4" i="10"/>
  <c r="I4" i="10"/>
  <c r="F4" i="10" s="1"/>
  <c r="G4" i="10" s="1"/>
  <c r="H4" i="10" s="1"/>
  <c r="I13" i="9"/>
  <c r="G13" i="9" s="1"/>
  <c r="H13" i="9" s="1"/>
  <c r="L5" i="9"/>
  <c r="I5" i="9"/>
  <c r="F5" i="9" s="1"/>
  <c r="G5" i="9" s="1"/>
  <c r="H5" i="9" s="1"/>
  <c r="L6" i="9"/>
  <c r="I6" i="9"/>
  <c r="F6" i="9" s="1"/>
  <c r="G6" i="9" s="1"/>
  <c r="H6" i="9" s="1"/>
  <c r="L4" i="9"/>
  <c r="I4" i="9"/>
  <c r="F4" i="9" s="1"/>
  <c r="L8" i="8"/>
  <c r="I8" i="8"/>
  <c r="F8" i="8" s="1"/>
  <c r="G8" i="8" s="1"/>
  <c r="H8" i="8" s="1"/>
  <c r="L7" i="8"/>
  <c r="I7" i="8"/>
  <c r="F7" i="8" s="1"/>
  <c r="L6" i="8"/>
  <c r="I6" i="8"/>
  <c r="F6" i="8" s="1"/>
  <c r="L5" i="8"/>
  <c r="I5" i="8"/>
  <c r="F5" i="8" s="1"/>
  <c r="L4" i="8"/>
  <c r="I4" i="8"/>
  <c r="F4" i="8" s="1"/>
  <c r="J11" i="5"/>
  <c r="G11" i="5" s="1"/>
  <c r="T11" i="5" s="1"/>
  <c r="M11" i="5"/>
  <c r="M8" i="5"/>
  <c r="J8" i="5"/>
  <c r="G8" i="5" s="1"/>
  <c r="T8" i="5" s="1"/>
  <c r="L5" i="3"/>
  <c r="L6" i="3"/>
  <c r="L7" i="3"/>
  <c r="L8" i="3"/>
  <c r="L9" i="3"/>
  <c r="L10" i="3"/>
  <c r="L12" i="3"/>
  <c r="L14" i="3"/>
  <c r="L16" i="3"/>
  <c r="L18" i="3"/>
  <c r="L21" i="3"/>
  <c r="L22" i="3"/>
  <c r="L23" i="3"/>
  <c r="L24" i="3"/>
  <c r="L36" i="3"/>
  <c r="L26" i="3"/>
  <c r="L27" i="3"/>
  <c r="L28" i="3"/>
  <c r="L30" i="3"/>
  <c r="L31" i="3"/>
  <c r="L33" i="3"/>
  <c r="L34" i="3"/>
  <c r="L25" i="3"/>
  <c r="L37" i="3"/>
  <c r="L29" i="3"/>
  <c r="L39" i="3"/>
  <c r="L40" i="3"/>
  <c r="L41" i="3"/>
  <c r="L42" i="3"/>
  <c r="L43" i="3"/>
  <c r="L38" i="3"/>
  <c r="L44" i="3"/>
  <c r="L45" i="3"/>
  <c r="L32" i="3"/>
  <c r="L46" i="3"/>
  <c r="L47" i="3"/>
  <c r="L48" i="3"/>
  <c r="L49" i="3"/>
  <c r="L35" i="3"/>
  <c r="L50" i="3"/>
  <c r="L51" i="3"/>
  <c r="L52" i="3"/>
  <c r="L53" i="3"/>
  <c r="L54" i="3"/>
  <c r="L55" i="3"/>
  <c r="L56" i="3"/>
  <c r="L57" i="3"/>
  <c r="L58" i="3"/>
  <c r="L59" i="3"/>
  <c r="L60" i="3"/>
  <c r="L81" i="3"/>
  <c r="L61" i="3"/>
  <c r="L62" i="3"/>
  <c r="L63" i="3"/>
  <c r="L64" i="3"/>
  <c r="L65" i="3"/>
  <c r="L66" i="3"/>
  <c r="L67" i="3"/>
  <c r="L68" i="3"/>
  <c r="L69" i="3"/>
  <c r="L70" i="3"/>
  <c r="L71" i="3"/>
  <c r="L72" i="3"/>
  <c r="L73" i="3"/>
  <c r="L74" i="3"/>
  <c r="L75" i="3"/>
  <c r="L76" i="3"/>
  <c r="L77" i="3"/>
  <c r="L78" i="3"/>
  <c r="L79" i="3"/>
  <c r="L80" i="3"/>
  <c r="L82" i="3"/>
  <c r="L83" i="3"/>
  <c r="L84" i="3"/>
  <c r="L85" i="3"/>
  <c r="L86" i="3"/>
  <c r="L87" i="3"/>
  <c r="L90" i="3"/>
  <c r="L91" i="3"/>
  <c r="L93" i="3"/>
  <c r="L96" i="3"/>
  <c r="L95" i="3"/>
  <c r="L88" i="3"/>
  <c r="L89" i="3"/>
  <c r="L94" i="3"/>
  <c r="L97" i="3"/>
  <c r="L98" i="3"/>
  <c r="L99" i="3"/>
  <c r="L102" i="3"/>
  <c r="L103" i="3"/>
  <c r="L101" i="3"/>
  <c r="L100" i="3"/>
  <c r="L4" i="3"/>
  <c r="I84" i="3"/>
  <c r="F84" i="3" s="1"/>
  <c r="G84" i="3" s="1"/>
  <c r="H84" i="3" s="1"/>
  <c r="I62" i="3"/>
  <c r="F62" i="3" s="1"/>
  <c r="G62" i="3" s="1"/>
  <c r="H62" i="3" s="1"/>
  <c r="I87" i="3"/>
  <c r="F87" i="3" s="1"/>
  <c r="G87" i="3" s="1"/>
  <c r="H87" i="3" s="1"/>
  <c r="I38" i="3"/>
  <c r="F38" i="3" s="1"/>
  <c r="G38" i="3" s="1"/>
  <c r="H38" i="3" s="1"/>
  <c r="I5" i="3"/>
  <c r="F5" i="3" s="1"/>
  <c r="G5" i="3" s="1"/>
  <c r="H5" i="3" s="1"/>
  <c r="I80" i="3"/>
  <c r="F80" i="3" s="1"/>
  <c r="G80" i="3" s="1"/>
  <c r="H80" i="3" s="1"/>
  <c r="I66" i="3"/>
  <c r="F66" i="3" s="1"/>
  <c r="G66" i="3" s="1"/>
  <c r="H66" i="3" s="1"/>
  <c r="I70" i="3"/>
  <c r="F70" i="3" s="1"/>
  <c r="G70" i="3" s="1"/>
  <c r="H70" i="3" s="1"/>
  <c r="I39" i="3"/>
  <c r="F39" i="3" s="1"/>
  <c r="G39" i="3" s="1"/>
  <c r="H39" i="3" s="1"/>
  <c r="I37" i="3"/>
  <c r="F37" i="3" s="1"/>
  <c r="G37" i="3" s="1"/>
  <c r="H37" i="3" s="1"/>
  <c r="I26" i="3"/>
  <c r="G26" i="3" s="1"/>
  <c r="H26" i="3" s="1"/>
  <c r="I34" i="3"/>
  <c r="F34" i="3" s="1"/>
  <c r="G34" i="3" s="1"/>
  <c r="H34" i="3" s="1"/>
  <c r="I50" i="3"/>
  <c r="F50" i="3" s="1"/>
  <c r="G50" i="3" s="1"/>
  <c r="H50" i="3" s="1"/>
  <c r="I30" i="3"/>
  <c r="F30" i="3" s="1"/>
  <c r="G30" i="3" s="1"/>
  <c r="H30" i="3" s="1"/>
  <c r="I31" i="3"/>
  <c r="F31" i="3" s="1"/>
  <c r="G31" i="3" s="1"/>
  <c r="H31" i="3" s="1"/>
  <c r="I25" i="3"/>
  <c r="F25" i="3" s="1"/>
  <c r="G25" i="3" s="1"/>
  <c r="I40" i="3"/>
  <c r="F40" i="3" s="1"/>
  <c r="G40" i="3" s="1"/>
  <c r="H40" i="3" s="1"/>
  <c r="I75" i="3"/>
  <c r="F75" i="3" s="1"/>
  <c r="G75" i="3" s="1"/>
  <c r="H75" i="3" s="1"/>
  <c r="I58" i="3"/>
  <c r="F58" i="3" s="1"/>
  <c r="G58" i="3" s="1"/>
  <c r="H58" i="3" s="1"/>
  <c r="I32" i="3"/>
  <c r="F32" i="3" s="1"/>
  <c r="G32" i="3" s="1"/>
  <c r="H32" i="3" s="1"/>
  <c r="I35" i="3"/>
  <c r="F35" i="3" s="1"/>
  <c r="G35" i="3" s="1"/>
  <c r="H35" i="3" s="1"/>
  <c r="I10" i="3"/>
  <c r="F10" i="3" s="1"/>
  <c r="G10" i="3" s="1"/>
  <c r="H10" i="3" s="1"/>
  <c r="I12" i="3"/>
  <c r="F12" i="3" s="1"/>
  <c r="G12" i="3" s="1"/>
  <c r="H12" i="3" s="1"/>
  <c r="I22" i="3"/>
  <c r="F22" i="3" s="1"/>
  <c r="G22" i="3" s="1"/>
  <c r="H22" i="3" s="1"/>
  <c r="I21" i="3"/>
  <c r="F21" i="3" s="1"/>
  <c r="G21" i="3" s="1"/>
  <c r="H21" i="3" s="1"/>
  <c r="I54" i="3"/>
  <c r="F54" i="3" s="1"/>
  <c r="G54" i="3" s="1"/>
  <c r="H54" i="3" s="1"/>
  <c r="I79" i="3"/>
  <c r="F79" i="3" s="1"/>
  <c r="G79" i="3" s="1"/>
  <c r="H79" i="3" s="1"/>
  <c r="I103" i="3"/>
  <c r="F103" i="3" s="1"/>
  <c r="G103" i="3" s="1"/>
  <c r="H103" i="3" s="1"/>
  <c r="I72" i="3"/>
  <c r="F72" i="3" s="1"/>
  <c r="G72" i="3" s="1"/>
  <c r="H72" i="3" s="1"/>
  <c r="I18" i="3"/>
  <c r="F18" i="3" s="1"/>
  <c r="G18" i="3" s="1"/>
  <c r="H18" i="3" s="1"/>
  <c r="I16" i="3"/>
  <c r="F16" i="3" s="1"/>
  <c r="G16" i="3" s="1"/>
  <c r="H16" i="3" s="1"/>
  <c r="I36" i="3"/>
  <c r="F36" i="3" s="1"/>
  <c r="G36" i="3" s="1"/>
  <c r="H36" i="3" s="1"/>
  <c r="I60" i="3"/>
  <c r="F60" i="3" s="1"/>
  <c r="G60" i="3" s="1"/>
  <c r="H60" i="3" s="1"/>
  <c r="I95" i="3"/>
  <c r="F95" i="3" s="1"/>
  <c r="G95" i="3" s="1"/>
  <c r="H95" i="3" s="1"/>
  <c r="I71" i="3"/>
  <c r="F71" i="3" s="1"/>
  <c r="G71" i="3" s="1"/>
  <c r="H71" i="3" s="1"/>
  <c r="I94" i="3"/>
  <c r="F94" i="3" s="1"/>
  <c r="G94" i="3" s="1"/>
  <c r="H94" i="3" s="1"/>
  <c r="I67" i="3"/>
  <c r="F67" i="3" s="1"/>
  <c r="G67" i="3" s="1"/>
  <c r="H67" i="3" s="1"/>
  <c r="I69" i="3"/>
  <c r="F69" i="3" s="1"/>
  <c r="G69" i="3" s="1"/>
  <c r="H69" i="3" s="1"/>
  <c r="I44" i="3"/>
  <c r="F44" i="3" s="1"/>
  <c r="G44" i="3" s="1"/>
  <c r="H44" i="3" s="1"/>
  <c r="I27" i="3"/>
  <c r="F27" i="3" s="1"/>
  <c r="G27" i="3" s="1"/>
  <c r="H27" i="3" s="1"/>
  <c r="I51" i="3"/>
  <c r="F51" i="3" s="1"/>
  <c r="G51" i="3" s="1"/>
  <c r="H51" i="3" s="1"/>
  <c r="I29" i="3"/>
  <c r="F29" i="3" s="1"/>
  <c r="G29" i="3" s="1"/>
  <c r="H29" i="3" s="1"/>
  <c r="I82" i="3"/>
  <c r="F82" i="3" s="1"/>
  <c r="G82" i="3" s="1"/>
  <c r="H82" i="3" s="1"/>
  <c r="I52" i="3"/>
  <c r="F52" i="3" s="1"/>
  <c r="G52" i="3" s="1"/>
  <c r="H52" i="3" s="1"/>
  <c r="I64" i="3"/>
  <c r="F64" i="3" s="1"/>
  <c r="G64" i="3" s="1"/>
  <c r="H64" i="3" s="1"/>
  <c r="I47" i="3"/>
  <c r="F47" i="3" s="1"/>
  <c r="G47" i="3" s="1"/>
  <c r="H47" i="3" s="1"/>
  <c r="I96" i="3"/>
  <c r="F96" i="3" s="1"/>
  <c r="G96" i="3" s="1"/>
  <c r="H96" i="3" s="1"/>
  <c r="I91" i="3"/>
  <c r="F91" i="3" s="1"/>
  <c r="G91" i="3" s="1"/>
  <c r="H91" i="3" s="1"/>
  <c r="I89" i="3"/>
  <c r="F89" i="3" s="1"/>
  <c r="G89" i="3" s="1"/>
  <c r="H89" i="3" s="1"/>
  <c r="I88" i="3"/>
  <c r="F88" i="3" s="1"/>
  <c r="G88" i="3" s="1"/>
  <c r="H88" i="3" s="1"/>
  <c r="I73" i="3"/>
  <c r="F73" i="3" s="1"/>
  <c r="G73" i="3" s="1"/>
  <c r="H73" i="3" s="1"/>
  <c r="I57" i="3"/>
  <c r="F57" i="3" s="1"/>
  <c r="G57" i="3" s="1"/>
  <c r="H57" i="3" s="1"/>
  <c r="I48" i="3"/>
  <c r="F48" i="3" s="1"/>
  <c r="G48" i="3" s="1"/>
  <c r="H48" i="3" s="1"/>
  <c r="I55" i="3"/>
  <c r="F55" i="3" s="1"/>
  <c r="G55" i="3" s="1"/>
  <c r="H55" i="3" s="1"/>
  <c r="I101" i="3"/>
  <c r="F101" i="3" s="1"/>
  <c r="G101" i="3" s="1"/>
  <c r="H101" i="3" s="1"/>
  <c r="I77" i="3"/>
  <c r="F77" i="3" s="1"/>
  <c r="G77" i="3" s="1"/>
  <c r="H77" i="3" s="1"/>
  <c r="I98" i="3"/>
  <c r="F98" i="3" s="1"/>
  <c r="G98" i="3" s="1"/>
  <c r="H98" i="3" s="1"/>
  <c r="I83" i="3"/>
  <c r="F83" i="3" s="1"/>
  <c r="G83" i="3" s="1"/>
  <c r="H83" i="3" s="1"/>
  <c r="I46" i="3"/>
  <c r="F46" i="3" s="1"/>
  <c r="G46" i="3" s="1"/>
  <c r="H46" i="3" s="1"/>
  <c r="I49" i="3"/>
  <c r="F49" i="3" s="1"/>
  <c r="G49" i="3" s="1"/>
  <c r="H49" i="3" s="1"/>
  <c r="I86" i="3"/>
  <c r="F86" i="3" s="1"/>
  <c r="G86" i="3" s="1"/>
  <c r="H86" i="3" s="1"/>
  <c r="I74" i="3"/>
  <c r="F74" i="3" s="1"/>
  <c r="G74" i="3" s="1"/>
  <c r="H74" i="3" s="1"/>
  <c r="I81" i="3"/>
  <c r="F81" i="3" s="1"/>
  <c r="G81" i="3" s="1"/>
  <c r="H81" i="3" s="1"/>
  <c r="I24" i="3"/>
  <c r="F24" i="3" s="1"/>
  <c r="G24" i="3" s="1"/>
  <c r="H24" i="3" s="1"/>
  <c r="I68" i="3"/>
  <c r="F68" i="3" s="1"/>
  <c r="G68" i="3" s="1"/>
  <c r="H68" i="3" s="1"/>
  <c r="I65" i="3"/>
  <c r="F65" i="3" s="1"/>
  <c r="G65" i="3" s="1"/>
  <c r="H65" i="3" s="1"/>
  <c r="I14" i="3"/>
  <c r="F14" i="3" s="1"/>
  <c r="G14" i="3" s="1"/>
  <c r="H14" i="3" s="1"/>
  <c r="I8" i="3"/>
  <c r="F8" i="3" s="1"/>
  <c r="G8" i="3" s="1"/>
  <c r="H8" i="3" s="1"/>
  <c r="I59" i="3"/>
  <c r="F59" i="3" s="1"/>
  <c r="G59" i="3" s="1"/>
  <c r="H59" i="3" s="1"/>
  <c r="I61" i="3"/>
  <c r="F61" i="3" s="1"/>
  <c r="G61" i="3" s="1"/>
  <c r="H61" i="3" s="1"/>
  <c r="I23" i="3"/>
  <c r="F23" i="3" s="1"/>
  <c r="G23" i="3" s="1"/>
  <c r="H23" i="3" s="1"/>
  <c r="I9" i="3"/>
  <c r="F9" i="3" s="1"/>
  <c r="G9" i="3" s="1"/>
  <c r="H9" i="3" s="1"/>
  <c r="I7" i="3"/>
  <c r="F7" i="3" s="1"/>
  <c r="G7" i="3" s="1"/>
  <c r="H7" i="3" s="1"/>
  <c r="I90" i="3"/>
  <c r="F90" i="3" s="1"/>
  <c r="G90" i="3" s="1"/>
  <c r="H90" i="3" s="1"/>
  <c r="I93" i="3"/>
  <c r="F93" i="3" s="1"/>
  <c r="G93" i="3" s="1"/>
  <c r="H93" i="3" s="1"/>
  <c r="I78" i="3"/>
  <c r="F78" i="3" s="1"/>
  <c r="G78" i="3" s="1"/>
  <c r="H78" i="3" s="1"/>
  <c r="I42" i="3"/>
  <c r="F42" i="3" s="1"/>
  <c r="G42" i="3" s="1"/>
  <c r="H42" i="3" s="1"/>
  <c r="I100" i="3"/>
  <c r="F100" i="3" s="1"/>
  <c r="I102" i="3"/>
  <c r="F102" i="3" s="1"/>
  <c r="G102" i="3" s="1"/>
  <c r="H102" i="3" s="1"/>
  <c r="I63" i="3"/>
  <c r="F63" i="3" s="1"/>
  <c r="G63" i="3" s="1"/>
  <c r="H63" i="3" s="1"/>
  <c r="I56" i="3"/>
  <c r="F56" i="3" s="1"/>
  <c r="G56" i="3" s="1"/>
  <c r="H56" i="3" s="1"/>
  <c r="I53" i="3"/>
  <c r="F53" i="3" s="1"/>
  <c r="G53" i="3" s="1"/>
  <c r="H53" i="3" s="1"/>
  <c r="I97" i="3"/>
  <c r="F97" i="3" s="1"/>
  <c r="G97" i="3" s="1"/>
  <c r="H97" i="3" s="1"/>
  <c r="I33" i="3"/>
  <c r="F33" i="3" s="1"/>
  <c r="G33" i="3" s="1"/>
  <c r="H33" i="3" s="1"/>
  <c r="I28" i="3"/>
  <c r="F28" i="3" s="1"/>
  <c r="G28" i="3" s="1"/>
  <c r="H28" i="3" s="1"/>
  <c r="I43" i="3"/>
  <c r="F43" i="3" s="1"/>
  <c r="G43" i="3" s="1"/>
  <c r="H43" i="3" s="1"/>
  <c r="I6" i="3"/>
  <c r="F6" i="3" s="1"/>
  <c r="G6" i="3" s="1"/>
  <c r="H6" i="3" s="1"/>
  <c r="I4" i="3"/>
  <c r="F4" i="3" s="1"/>
  <c r="G4" i="3" s="1"/>
  <c r="I76" i="3"/>
  <c r="F76" i="3" s="1"/>
  <c r="G76" i="3" s="1"/>
  <c r="H76" i="3" s="1"/>
  <c r="I99" i="3"/>
  <c r="F99" i="3" s="1"/>
  <c r="G99" i="3" s="1"/>
  <c r="H99" i="3" s="1"/>
  <c r="I45" i="3"/>
  <c r="F45" i="3" s="1"/>
  <c r="G45" i="3" s="1"/>
  <c r="H45" i="3" s="1"/>
  <c r="I41" i="3"/>
  <c r="F41" i="3" s="1"/>
  <c r="G41" i="3" s="1"/>
  <c r="H41" i="3" s="1"/>
  <c r="I85" i="3"/>
  <c r="F85" i="3" s="1"/>
  <c r="G85" i="3" s="1"/>
  <c r="K3" i="1"/>
  <c r="AI107" i="1"/>
  <c r="AH107" i="1" s="1"/>
  <c r="AF107" i="1" s="1"/>
  <c r="AG107" i="1" s="1"/>
  <c r="AI106" i="1"/>
  <c r="AH106" i="1" s="1"/>
  <c r="AF106" i="1" s="1"/>
  <c r="AG106" i="1" s="1"/>
  <c r="AI105" i="1"/>
  <c r="AH105" i="1" s="1"/>
  <c r="AF105" i="1" s="1"/>
  <c r="AG105" i="1" s="1"/>
  <c r="AI104" i="1"/>
  <c r="AH104" i="1" s="1"/>
  <c r="AF104" i="1" s="1"/>
  <c r="AG104" i="1" s="1"/>
  <c r="AI103" i="1"/>
  <c r="AH103" i="1" s="1"/>
  <c r="AF103" i="1" s="1"/>
  <c r="AG103" i="1" s="1"/>
  <c r="AI102" i="1"/>
  <c r="AH102" i="1" s="1"/>
  <c r="AF102" i="1" s="1"/>
  <c r="AG102" i="1" s="1"/>
  <c r="AI101" i="1"/>
  <c r="AH101" i="1" s="1"/>
  <c r="AF101" i="1" s="1"/>
  <c r="AG101" i="1" s="1"/>
  <c r="AI100" i="1"/>
  <c r="AH100" i="1" s="1"/>
  <c r="AF100" i="1" s="1"/>
  <c r="AG100" i="1" s="1"/>
  <c r="AI99" i="1"/>
  <c r="AH99" i="1" s="1"/>
  <c r="AF99" i="1" s="1"/>
  <c r="AG99" i="1" s="1"/>
  <c r="AI98" i="1"/>
  <c r="AH98" i="1" s="1"/>
  <c r="AF98" i="1" s="1"/>
  <c r="AG98" i="1" s="1"/>
  <c r="AI97" i="1"/>
  <c r="AH97" i="1" s="1"/>
  <c r="AF97" i="1" s="1"/>
  <c r="AG97" i="1" s="1"/>
  <c r="AI96" i="1"/>
  <c r="AH96" i="1" s="1"/>
  <c r="AF96" i="1" s="1"/>
  <c r="AG96" i="1" s="1"/>
  <c r="AI95" i="1"/>
  <c r="AH95" i="1" s="1"/>
  <c r="AF95" i="1" s="1"/>
  <c r="AG95" i="1" s="1"/>
  <c r="AI94" i="1"/>
  <c r="AH94" i="1" s="1"/>
  <c r="AF94" i="1" s="1"/>
  <c r="AG94" i="1" s="1"/>
  <c r="AI93" i="1"/>
  <c r="AH93" i="1" s="1"/>
  <c r="AF93" i="1" s="1"/>
  <c r="AG93" i="1" s="1"/>
  <c r="AI92" i="1"/>
  <c r="AH92" i="1" s="1"/>
  <c r="AF92" i="1" s="1"/>
  <c r="AG92" i="1" s="1"/>
  <c r="AI91" i="1"/>
  <c r="AH91" i="1" s="1"/>
  <c r="AF91" i="1" s="1"/>
  <c r="AG91" i="1" s="1"/>
  <c r="AI90" i="1"/>
  <c r="AH90" i="1" s="1"/>
  <c r="AF90" i="1" s="1"/>
  <c r="AG90" i="1" s="1"/>
  <c r="AI89" i="1"/>
  <c r="AH89" i="1" s="1"/>
  <c r="AF89" i="1" s="1"/>
  <c r="AG89" i="1" s="1"/>
  <c r="AI88" i="1"/>
  <c r="AH88" i="1" s="1"/>
  <c r="AF88" i="1" s="1"/>
  <c r="AG88" i="1" s="1"/>
  <c r="AI87" i="1"/>
  <c r="AH87" i="1" s="1"/>
  <c r="AF87" i="1" s="1"/>
  <c r="AG87" i="1" s="1"/>
  <c r="AI86" i="1"/>
  <c r="AH86" i="1" s="1"/>
  <c r="AF86" i="1" s="1"/>
  <c r="AG86" i="1" s="1"/>
  <c r="AI85" i="1"/>
  <c r="AH85" i="1" s="1"/>
  <c r="AF85" i="1" s="1"/>
  <c r="AG85" i="1" s="1"/>
  <c r="AI84" i="1"/>
  <c r="AH84" i="1" s="1"/>
  <c r="AF84" i="1" s="1"/>
  <c r="AG84" i="1" s="1"/>
  <c r="AI83" i="1"/>
  <c r="AH83" i="1" s="1"/>
  <c r="AF83" i="1" s="1"/>
  <c r="AG83" i="1" s="1"/>
  <c r="AI82" i="1"/>
  <c r="AH82" i="1" s="1"/>
  <c r="AF82" i="1" s="1"/>
  <c r="AG82" i="1" s="1"/>
  <c r="AI81" i="1"/>
  <c r="AH81" i="1" s="1"/>
  <c r="AF81" i="1" s="1"/>
  <c r="AG81" i="1" s="1"/>
  <c r="AI80" i="1"/>
  <c r="AH80" i="1" s="1"/>
  <c r="AF80" i="1" s="1"/>
  <c r="AG80" i="1" s="1"/>
  <c r="AI79" i="1"/>
  <c r="AH79" i="1" s="1"/>
  <c r="AF79" i="1" s="1"/>
  <c r="AG79" i="1" s="1"/>
  <c r="AI78" i="1"/>
  <c r="AH78" i="1" s="1"/>
  <c r="AF78" i="1" s="1"/>
  <c r="AG78" i="1" s="1"/>
  <c r="AI77" i="1"/>
  <c r="AH77" i="1" s="1"/>
  <c r="AF77" i="1" s="1"/>
  <c r="AG77" i="1" s="1"/>
  <c r="AI76" i="1"/>
  <c r="AH76" i="1" s="1"/>
  <c r="AF76" i="1" s="1"/>
  <c r="AG76" i="1" s="1"/>
  <c r="AI75" i="1"/>
  <c r="AH75" i="1" s="1"/>
  <c r="AF75" i="1" s="1"/>
  <c r="AG75" i="1" s="1"/>
  <c r="AI74" i="1"/>
  <c r="AH74" i="1" s="1"/>
  <c r="AF74" i="1" s="1"/>
  <c r="AG74" i="1" s="1"/>
  <c r="AI73" i="1"/>
  <c r="AH73" i="1" s="1"/>
  <c r="AF73" i="1" s="1"/>
  <c r="AG73" i="1" s="1"/>
  <c r="AI72" i="1"/>
  <c r="AH72" i="1" s="1"/>
  <c r="AF72" i="1" s="1"/>
  <c r="AG72" i="1" s="1"/>
  <c r="AI71" i="1"/>
  <c r="AH71" i="1" s="1"/>
  <c r="AF71" i="1" s="1"/>
  <c r="AG71" i="1" s="1"/>
  <c r="AI70" i="1"/>
  <c r="AH70" i="1" s="1"/>
  <c r="AF70" i="1" s="1"/>
  <c r="AG70" i="1" s="1"/>
  <c r="AI69" i="1"/>
  <c r="AH69" i="1" s="1"/>
  <c r="AF69" i="1" s="1"/>
  <c r="AG69" i="1" s="1"/>
  <c r="AI68" i="1"/>
  <c r="AH68" i="1" s="1"/>
  <c r="AF68" i="1" s="1"/>
  <c r="AG68" i="1" s="1"/>
  <c r="AI67" i="1"/>
  <c r="AH67" i="1" s="1"/>
  <c r="AF67" i="1" s="1"/>
  <c r="AG67" i="1" s="1"/>
  <c r="AI66" i="1"/>
  <c r="AH66" i="1" s="1"/>
  <c r="AF66" i="1" s="1"/>
  <c r="AG66" i="1" s="1"/>
  <c r="AI65" i="1"/>
  <c r="AH65" i="1" s="1"/>
  <c r="AF65" i="1" s="1"/>
  <c r="AG65" i="1" s="1"/>
  <c r="AI64" i="1"/>
  <c r="AH64" i="1" s="1"/>
  <c r="AF64" i="1" s="1"/>
  <c r="AG64" i="1" s="1"/>
  <c r="AI63" i="1"/>
  <c r="AH63" i="1" s="1"/>
  <c r="AF63" i="1" s="1"/>
  <c r="AG63" i="1" s="1"/>
  <c r="AI62" i="1"/>
  <c r="AH62" i="1" s="1"/>
  <c r="AF62" i="1" s="1"/>
  <c r="AG62" i="1" s="1"/>
  <c r="AI61" i="1"/>
  <c r="AH61" i="1" s="1"/>
  <c r="AF61" i="1" s="1"/>
  <c r="AG61" i="1" s="1"/>
  <c r="AI60" i="1"/>
  <c r="AH60" i="1" s="1"/>
  <c r="AF60" i="1" s="1"/>
  <c r="AG60" i="1" s="1"/>
  <c r="AI59" i="1"/>
  <c r="AH59" i="1" s="1"/>
  <c r="AF59" i="1" s="1"/>
  <c r="AG59" i="1" s="1"/>
  <c r="AI58" i="1"/>
  <c r="AH58" i="1" s="1"/>
  <c r="AF58" i="1" s="1"/>
  <c r="AG58" i="1" s="1"/>
  <c r="AI57" i="1"/>
  <c r="AH57" i="1" s="1"/>
  <c r="AF57" i="1" s="1"/>
  <c r="AG57" i="1" s="1"/>
  <c r="AI56" i="1"/>
  <c r="AH56" i="1" s="1"/>
  <c r="AF56" i="1" s="1"/>
  <c r="AG56" i="1" s="1"/>
  <c r="AI55" i="1"/>
  <c r="AH55" i="1" s="1"/>
  <c r="AF55" i="1" s="1"/>
  <c r="AG55" i="1" s="1"/>
  <c r="AI54" i="1"/>
  <c r="AH54" i="1" s="1"/>
  <c r="AF54" i="1" s="1"/>
  <c r="AG54" i="1" s="1"/>
  <c r="AI53" i="1"/>
  <c r="AH53" i="1" s="1"/>
  <c r="AF53" i="1" s="1"/>
  <c r="AG53" i="1" s="1"/>
  <c r="AI52" i="1"/>
  <c r="AH52" i="1" s="1"/>
  <c r="AF52" i="1" s="1"/>
  <c r="AG52" i="1" s="1"/>
  <c r="AI51" i="1"/>
  <c r="AH51" i="1" s="1"/>
  <c r="AF51" i="1" s="1"/>
  <c r="AG51" i="1" s="1"/>
  <c r="AI50" i="1"/>
  <c r="AH50" i="1" s="1"/>
  <c r="AF50" i="1" s="1"/>
  <c r="AG50" i="1" s="1"/>
  <c r="AI49" i="1"/>
  <c r="AH49" i="1" s="1"/>
  <c r="AF49" i="1" s="1"/>
  <c r="AG49" i="1" s="1"/>
  <c r="AI48" i="1"/>
  <c r="AH48" i="1" s="1"/>
  <c r="AF48" i="1" s="1"/>
  <c r="AG48" i="1" s="1"/>
  <c r="AI47" i="1"/>
  <c r="AH47" i="1" s="1"/>
  <c r="AF47" i="1" s="1"/>
  <c r="AG47" i="1" s="1"/>
  <c r="AI46" i="1"/>
  <c r="AH46" i="1" s="1"/>
  <c r="AF46" i="1" s="1"/>
  <c r="AG46" i="1" s="1"/>
  <c r="AI45" i="1"/>
  <c r="AH45" i="1" s="1"/>
  <c r="AF45" i="1" s="1"/>
  <c r="AG45" i="1" s="1"/>
  <c r="AI44" i="1"/>
  <c r="AH44" i="1" s="1"/>
  <c r="AF44" i="1" s="1"/>
  <c r="AG44" i="1" s="1"/>
  <c r="AI43" i="1"/>
  <c r="AH43" i="1" s="1"/>
  <c r="AF43" i="1" s="1"/>
  <c r="AG43" i="1" s="1"/>
  <c r="AI42" i="1"/>
  <c r="AH42" i="1" s="1"/>
  <c r="AF42" i="1" s="1"/>
  <c r="AG42" i="1" s="1"/>
  <c r="AI41" i="1"/>
  <c r="AH41" i="1" s="1"/>
  <c r="AF41" i="1" s="1"/>
  <c r="AG41" i="1" s="1"/>
  <c r="AI40" i="1"/>
  <c r="AH40" i="1" s="1"/>
  <c r="AF40" i="1" s="1"/>
  <c r="AG40" i="1" s="1"/>
  <c r="AI39" i="1"/>
  <c r="AH39" i="1" s="1"/>
  <c r="AF39" i="1" s="1"/>
  <c r="AG39" i="1" s="1"/>
  <c r="AI38" i="1"/>
  <c r="AH38" i="1" s="1"/>
  <c r="AF38" i="1" s="1"/>
  <c r="AG38" i="1" s="1"/>
  <c r="AI37" i="1"/>
  <c r="AH37" i="1" s="1"/>
  <c r="AF37" i="1" s="1"/>
  <c r="AG37" i="1" s="1"/>
  <c r="AI36" i="1"/>
  <c r="AH36" i="1" s="1"/>
  <c r="AF36" i="1" s="1"/>
  <c r="AG36" i="1" s="1"/>
  <c r="AI35" i="1"/>
  <c r="AH35" i="1" s="1"/>
  <c r="AF35" i="1" s="1"/>
  <c r="AG35" i="1" s="1"/>
  <c r="AI34" i="1"/>
  <c r="AH34" i="1" s="1"/>
  <c r="AF34" i="1" s="1"/>
  <c r="AG34" i="1" s="1"/>
  <c r="AI33" i="1"/>
  <c r="AH33" i="1" s="1"/>
  <c r="AF33" i="1" s="1"/>
  <c r="AG33" i="1" s="1"/>
  <c r="AI32" i="1"/>
  <c r="AH32" i="1" s="1"/>
  <c r="AF32" i="1" s="1"/>
  <c r="AG32" i="1" s="1"/>
  <c r="AI31" i="1"/>
  <c r="AH31" i="1" s="1"/>
  <c r="AF31" i="1" s="1"/>
  <c r="AG31" i="1" s="1"/>
  <c r="AI30" i="1"/>
  <c r="AH30" i="1" s="1"/>
  <c r="AF30" i="1" s="1"/>
  <c r="AG30" i="1" s="1"/>
  <c r="AI29" i="1"/>
  <c r="AH29" i="1" s="1"/>
  <c r="AF29" i="1" s="1"/>
  <c r="AG29" i="1" s="1"/>
  <c r="AI28" i="1"/>
  <c r="AH28" i="1" s="1"/>
  <c r="AF28" i="1" s="1"/>
  <c r="AG28" i="1" s="1"/>
  <c r="AI27" i="1"/>
  <c r="AH27" i="1" s="1"/>
  <c r="AF27" i="1" s="1"/>
  <c r="AG27" i="1" s="1"/>
  <c r="AI26" i="1"/>
  <c r="AH26" i="1" s="1"/>
  <c r="AF26" i="1" s="1"/>
  <c r="AG26" i="1" s="1"/>
  <c r="AI25" i="1"/>
  <c r="AH25" i="1" s="1"/>
  <c r="AF25" i="1" s="1"/>
  <c r="AG25" i="1" s="1"/>
  <c r="AI24" i="1"/>
  <c r="AH24" i="1" s="1"/>
  <c r="AF24" i="1" s="1"/>
  <c r="AG24" i="1" s="1"/>
  <c r="AI23" i="1"/>
  <c r="AH23" i="1" s="1"/>
  <c r="AF23" i="1" s="1"/>
  <c r="AG23" i="1" s="1"/>
  <c r="AI22" i="1"/>
  <c r="AH22" i="1" s="1"/>
  <c r="AF22" i="1" s="1"/>
  <c r="AG22" i="1" s="1"/>
  <c r="AI21" i="1"/>
  <c r="AH21" i="1" s="1"/>
  <c r="AF21" i="1" s="1"/>
  <c r="AG21" i="1" s="1"/>
  <c r="AI20" i="1"/>
  <c r="AH20" i="1" s="1"/>
  <c r="AF20" i="1" s="1"/>
  <c r="AG20" i="1" s="1"/>
  <c r="AI19" i="1"/>
  <c r="AH19" i="1" s="1"/>
  <c r="AF19" i="1" s="1"/>
  <c r="AG19" i="1" s="1"/>
  <c r="AI18" i="1"/>
  <c r="AH18" i="1" s="1"/>
  <c r="AF18" i="1" s="1"/>
  <c r="AG18" i="1" s="1"/>
  <c r="AI17" i="1"/>
  <c r="AH17" i="1" s="1"/>
  <c r="AF17" i="1" s="1"/>
  <c r="AG17" i="1" s="1"/>
  <c r="AI16" i="1"/>
  <c r="AH16" i="1" s="1"/>
  <c r="AF16" i="1" s="1"/>
  <c r="AG16" i="1" s="1"/>
  <c r="AI15" i="1"/>
  <c r="AH15" i="1" s="1"/>
  <c r="AF15" i="1" s="1"/>
  <c r="AG15" i="1" s="1"/>
  <c r="AI14" i="1"/>
  <c r="AH14" i="1" s="1"/>
  <c r="AF14" i="1" s="1"/>
  <c r="AG14" i="1" s="1"/>
  <c r="AI13" i="1"/>
  <c r="AH13" i="1" s="1"/>
  <c r="AF13" i="1" s="1"/>
  <c r="AG13" i="1" s="1"/>
  <c r="AI12" i="1"/>
  <c r="AH12" i="1" s="1"/>
  <c r="AF12" i="1" s="1"/>
  <c r="AG12" i="1" s="1"/>
  <c r="AI11" i="1"/>
  <c r="AH11" i="1" s="1"/>
  <c r="AF11" i="1" s="1"/>
  <c r="AG11" i="1" s="1"/>
  <c r="AI10" i="1"/>
  <c r="AH10" i="1" s="1"/>
  <c r="AF10" i="1" s="1"/>
  <c r="AG10" i="1" s="1"/>
  <c r="AI9" i="1"/>
  <c r="AH9" i="1" s="1"/>
  <c r="AF9" i="1" s="1"/>
  <c r="AG9" i="1" s="1"/>
  <c r="AI8" i="1"/>
  <c r="AH8" i="1" s="1"/>
  <c r="AF8" i="1" s="1"/>
  <c r="AG8" i="1" s="1"/>
  <c r="AI7" i="1"/>
  <c r="AH7" i="1" s="1"/>
  <c r="AF7" i="1" s="1"/>
  <c r="AG7" i="1" s="1"/>
  <c r="AI6" i="1"/>
  <c r="AH6" i="1" s="1"/>
  <c r="AF6" i="1" s="1"/>
  <c r="AG6" i="1" s="1"/>
  <c r="AI5" i="1"/>
  <c r="AH5" i="1" s="1"/>
  <c r="AF5" i="1" s="1"/>
  <c r="AG5" i="1" s="1"/>
  <c r="AI4" i="1"/>
  <c r="AH4" i="1" s="1"/>
  <c r="AF4" i="1" s="1"/>
  <c r="AG4" i="1" s="1"/>
  <c r="AI3" i="1"/>
  <c r="AH3" i="1" s="1"/>
  <c r="AF3" i="1" s="1"/>
  <c r="AG3" i="1" s="1"/>
  <c r="AD107" i="1"/>
  <c r="AC107" i="1" s="1"/>
  <c r="AA107" i="1" s="1"/>
  <c r="AB107" i="1" s="1"/>
  <c r="AD106" i="1"/>
  <c r="AC106" i="1" s="1"/>
  <c r="AA106" i="1" s="1"/>
  <c r="AB106" i="1" s="1"/>
  <c r="AD105" i="1"/>
  <c r="AC105" i="1" s="1"/>
  <c r="AA105" i="1" s="1"/>
  <c r="AB105" i="1" s="1"/>
  <c r="AD104" i="1"/>
  <c r="AC104" i="1" s="1"/>
  <c r="AA104" i="1" s="1"/>
  <c r="AB104" i="1" s="1"/>
  <c r="AD103" i="1"/>
  <c r="AC103" i="1" s="1"/>
  <c r="AA103" i="1" s="1"/>
  <c r="AB103" i="1" s="1"/>
  <c r="AD102" i="1"/>
  <c r="AC102" i="1" s="1"/>
  <c r="AA102" i="1" s="1"/>
  <c r="AB102" i="1" s="1"/>
  <c r="AD101" i="1"/>
  <c r="AC101" i="1" s="1"/>
  <c r="AA101" i="1" s="1"/>
  <c r="AB101" i="1" s="1"/>
  <c r="AD100" i="1"/>
  <c r="AC100" i="1" s="1"/>
  <c r="AA100" i="1" s="1"/>
  <c r="AB100" i="1" s="1"/>
  <c r="AD99" i="1"/>
  <c r="AC99" i="1" s="1"/>
  <c r="AA99" i="1" s="1"/>
  <c r="AB99" i="1" s="1"/>
  <c r="AD98" i="1"/>
  <c r="AC98" i="1" s="1"/>
  <c r="AA98" i="1" s="1"/>
  <c r="AB98" i="1" s="1"/>
  <c r="AD97" i="1"/>
  <c r="AC97" i="1" s="1"/>
  <c r="AA97" i="1" s="1"/>
  <c r="AB97" i="1" s="1"/>
  <c r="AD96" i="1"/>
  <c r="AC96" i="1" s="1"/>
  <c r="AA96" i="1" s="1"/>
  <c r="AB96" i="1" s="1"/>
  <c r="AD95" i="1"/>
  <c r="AC95" i="1" s="1"/>
  <c r="AA95" i="1" s="1"/>
  <c r="AB95" i="1" s="1"/>
  <c r="AD94" i="1"/>
  <c r="AC94" i="1" s="1"/>
  <c r="AA94" i="1" s="1"/>
  <c r="AB94" i="1" s="1"/>
  <c r="AD93" i="1"/>
  <c r="AC93" i="1" s="1"/>
  <c r="AA93" i="1" s="1"/>
  <c r="AB93" i="1" s="1"/>
  <c r="AD92" i="1"/>
  <c r="AC92" i="1" s="1"/>
  <c r="AA92" i="1" s="1"/>
  <c r="AB92" i="1" s="1"/>
  <c r="AD91" i="1"/>
  <c r="AC91" i="1" s="1"/>
  <c r="AA91" i="1" s="1"/>
  <c r="AB91" i="1" s="1"/>
  <c r="AD90" i="1"/>
  <c r="AC90" i="1" s="1"/>
  <c r="AA90" i="1" s="1"/>
  <c r="AB90" i="1" s="1"/>
  <c r="AD89" i="1"/>
  <c r="AC89" i="1" s="1"/>
  <c r="AA89" i="1" s="1"/>
  <c r="AB89" i="1" s="1"/>
  <c r="AD88" i="1"/>
  <c r="AC88" i="1" s="1"/>
  <c r="AA88" i="1" s="1"/>
  <c r="AB88" i="1" s="1"/>
  <c r="AD87" i="1"/>
  <c r="AC87" i="1" s="1"/>
  <c r="AA87" i="1" s="1"/>
  <c r="AB87" i="1" s="1"/>
  <c r="AD86" i="1"/>
  <c r="AC86" i="1" s="1"/>
  <c r="AA86" i="1" s="1"/>
  <c r="AB86" i="1" s="1"/>
  <c r="AD85" i="1"/>
  <c r="AC85" i="1" s="1"/>
  <c r="AA85" i="1" s="1"/>
  <c r="AB85" i="1" s="1"/>
  <c r="AD84" i="1"/>
  <c r="AC84" i="1" s="1"/>
  <c r="AA84" i="1" s="1"/>
  <c r="AB84" i="1" s="1"/>
  <c r="AD83" i="1"/>
  <c r="AC83" i="1" s="1"/>
  <c r="AA83" i="1" s="1"/>
  <c r="AB83" i="1" s="1"/>
  <c r="AD82" i="1"/>
  <c r="AC82" i="1" s="1"/>
  <c r="AA82" i="1" s="1"/>
  <c r="AB82" i="1" s="1"/>
  <c r="AD81" i="1"/>
  <c r="AC81" i="1" s="1"/>
  <c r="AA81" i="1" s="1"/>
  <c r="AB81" i="1" s="1"/>
  <c r="AD80" i="1"/>
  <c r="AC80" i="1" s="1"/>
  <c r="AA80" i="1" s="1"/>
  <c r="AB80" i="1" s="1"/>
  <c r="AD79" i="1"/>
  <c r="AC79" i="1" s="1"/>
  <c r="AA79" i="1" s="1"/>
  <c r="AB79" i="1" s="1"/>
  <c r="AD78" i="1"/>
  <c r="AC78" i="1" s="1"/>
  <c r="AA78" i="1" s="1"/>
  <c r="AB78" i="1" s="1"/>
  <c r="AD77" i="1"/>
  <c r="AC77" i="1" s="1"/>
  <c r="AA77" i="1" s="1"/>
  <c r="AB77" i="1" s="1"/>
  <c r="AD76" i="1"/>
  <c r="AC76" i="1" s="1"/>
  <c r="AA76" i="1" s="1"/>
  <c r="AB76" i="1" s="1"/>
  <c r="AD75" i="1"/>
  <c r="AC75" i="1" s="1"/>
  <c r="AA75" i="1" s="1"/>
  <c r="AB75" i="1" s="1"/>
  <c r="AD74" i="1"/>
  <c r="AC74" i="1" s="1"/>
  <c r="AA74" i="1" s="1"/>
  <c r="AB74" i="1" s="1"/>
  <c r="AD73" i="1"/>
  <c r="AC73" i="1" s="1"/>
  <c r="AA73" i="1" s="1"/>
  <c r="AB73" i="1" s="1"/>
  <c r="AD72" i="1"/>
  <c r="AC72" i="1" s="1"/>
  <c r="AA72" i="1" s="1"/>
  <c r="AB72" i="1" s="1"/>
  <c r="AD71" i="1"/>
  <c r="AC71" i="1" s="1"/>
  <c r="AA71" i="1" s="1"/>
  <c r="AB71" i="1" s="1"/>
  <c r="AD70" i="1"/>
  <c r="AC70" i="1" s="1"/>
  <c r="AA70" i="1" s="1"/>
  <c r="AB70" i="1" s="1"/>
  <c r="AD69" i="1"/>
  <c r="AC69" i="1" s="1"/>
  <c r="AA69" i="1" s="1"/>
  <c r="AB69" i="1" s="1"/>
  <c r="AD68" i="1"/>
  <c r="AC68" i="1" s="1"/>
  <c r="AA68" i="1" s="1"/>
  <c r="AB68" i="1" s="1"/>
  <c r="AD67" i="1"/>
  <c r="AC67" i="1" s="1"/>
  <c r="AA67" i="1" s="1"/>
  <c r="AB67" i="1" s="1"/>
  <c r="AD66" i="1"/>
  <c r="AC66" i="1" s="1"/>
  <c r="AA66" i="1" s="1"/>
  <c r="AB66" i="1" s="1"/>
  <c r="AD65" i="1"/>
  <c r="AC65" i="1" s="1"/>
  <c r="AA65" i="1" s="1"/>
  <c r="AB65" i="1" s="1"/>
  <c r="AD64" i="1"/>
  <c r="AC64" i="1" s="1"/>
  <c r="AA64" i="1" s="1"/>
  <c r="AB64" i="1" s="1"/>
  <c r="AD63" i="1"/>
  <c r="AC63" i="1" s="1"/>
  <c r="AA63" i="1" s="1"/>
  <c r="AB63" i="1" s="1"/>
  <c r="AD62" i="1"/>
  <c r="AC62" i="1" s="1"/>
  <c r="AA62" i="1" s="1"/>
  <c r="AB62" i="1" s="1"/>
  <c r="AD61" i="1"/>
  <c r="AC61" i="1" s="1"/>
  <c r="AA61" i="1" s="1"/>
  <c r="AB61" i="1" s="1"/>
  <c r="AD60" i="1"/>
  <c r="AC60" i="1" s="1"/>
  <c r="AA60" i="1" s="1"/>
  <c r="AB60" i="1" s="1"/>
  <c r="AD59" i="1"/>
  <c r="AC59" i="1" s="1"/>
  <c r="AA59" i="1" s="1"/>
  <c r="AB59" i="1" s="1"/>
  <c r="AD58" i="1"/>
  <c r="AC58" i="1" s="1"/>
  <c r="AA58" i="1" s="1"/>
  <c r="AB58" i="1" s="1"/>
  <c r="AD57" i="1"/>
  <c r="AC57" i="1" s="1"/>
  <c r="AA57" i="1" s="1"/>
  <c r="AB57" i="1" s="1"/>
  <c r="AD56" i="1"/>
  <c r="AC56" i="1" s="1"/>
  <c r="AA56" i="1" s="1"/>
  <c r="AB56" i="1" s="1"/>
  <c r="AD55" i="1"/>
  <c r="AC55" i="1" s="1"/>
  <c r="AA55" i="1" s="1"/>
  <c r="AB55" i="1" s="1"/>
  <c r="AD54" i="1"/>
  <c r="AC54" i="1" s="1"/>
  <c r="AA54" i="1" s="1"/>
  <c r="AB54" i="1" s="1"/>
  <c r="AD53" i="1"/>
  <c r="AC53" i="1" s="1"/>
  <c r="AA53" i="1" s="1"/>
  <c r="AB53" i="1" s="1"/>
  <c r="AD52" i="1"/>
  <c r="AC52" i="1" s="1"/>
  <c r="AA52" i="1" s="1"/>
  <c r="AB52" i="1" s="1"/>
  <c r="AD51" i="1"/>
  <c r="AC51" i="1" s="1"/>
  <c r="AA51" i="1" s="1"/>
  <c r="AB51" i="1" s="1"/>
  <c r="AD50" i="1"/>
  <c r="AC50" i="1" s="1"/>
  <c r="AA50" i="1" s="1"/>
  <c r="AB50" i="1" s="1"/>
  <c r="AD49" i="1"/>
  <c r="AC49" i="1" s="1"/>
  <c r="AA49" i="1" s="1"/>
  <c r="AB49" i="1" s="1"/>
  <c r="AD48" i="1"/>
  <c r="AC48" i="1" s="1"/>
  <c r="AA48" i="1" s="1"/>
  <c r="AB48" i="1" s="1"/>
  <c r="AD47" i="1"/>
  <c r="AC47" i="1" s="1"/>
  <c r="AA47" i="1" s="1"/>
  <c r="AB47" i="1" s="1"/>
  <c r="AD46" i="1"/>
  <c r="AC46" i="1" s="1"/>
  <c r="AA46" i="1" s="1"/>
  <c r="AB46" i="1" s="1"/>
  <c r="AD45" i="1"/>
  <c r="AC45" i="1" s="1"/>
  <c r="AA45" i="1" s="1"/>
  <c r="AB45" i="1" s="1"/>
  <c r="AD44" i="1"/>
  <c r="AC44" i="1" s="1"/>
  <c r="AA44" i="1" s="1"/>
  <c r="AB44" i="1" s="1"/>
  <c r="AD43" i="1"/>
  <c r="AC43" i="1" s="1"/>
  <c r="AA43" i="1" s="1"/>
  <c r="AB43" i="1" s="1"/>
  <c r="AD42" i="1"/>
  <c r="AC42" i="1" s="1"/>
  <c r="AA42" i="1" s="1"/>
  <c r="AB42" i="1" s="1"/>
  <c r="AD41" i="1"/>
  <c r="AC41" i="1" s="1"/>
  <c r="AA41" i="1" s="1"/>
  <c r="AB41" i="1" s="1"/>
  <c r="AD40" i="1"/>
  <c r="AC40" i="1" s="1"/>
  <c r="AA40" i="1" s="1"/>
  <c r="AB40" i="1" s="1"/>
  <c r="AD39" i="1"/>
  <c r="AC39" i="1" s="1"/>
  <c r="AA39" i="1" s="1"/>
  <c r="AB39" i="1" s="1"/>
  <c r="AD38" i="1"/>
  <c r="AC38" i="1" s="1"/>
  <c r="AA38" i="1" s="1"/>
  <c r="AB38" i="1" s="1"/>
  <c r="AD37" i="1"/>
  <c r="AC37" i="1" s="1"/>
  <c r="AA37" i="1" s="1"/>
  <c r="AB37" i="1" s="1"/>
  <c r="AD36" i="1"/>
  <c r="AC36" i="1" s="1"/>
  <c r="AA36" i="1" s="1"/>
  <c r="AB36" i="1" s="1"/>
  <c r="AD35" i="1"/>
  <c r="AC35" i="1" s="1"/>
  <c r="AA35" i="1" s="1"/>
  <c r="AB35" i="1" s="1"/>
  <c r="AD34" i="1"/>
  <c r="AC34" i="1" s="1"/>
  <c r="AA34" i="1" s="1"/>
  <c r="AB34" i="1" s="1"/>
  <c r="AD33" i="1"/>
  <c r="AC33" i="1" s="1"/>
  <c r="AA33" i="1" s="1"/>
  <c r="AB33" i="1" s="1"/>
  <c r="AD32" i="1"/>
  <c r="AC32" i="1" s="1"/>
  <c r="AA32" i="1" s="1"/>
  <c r="AB32" i="1" s="1"/>
  <c r="AD31" i="1"/>
  <c r="AC31" i="1" s="1"/>
  <c r="AA31" i="1" s="1"/>
  <c r="AB31" i="1" s="1"/>
  <c r="AD30" i="1"/>
  <c r="AC30" i="1" s="1"/>
  <c r="AA30" i="1" s="1"/>
  <c r="AB30" i="1" s="1"/>
  <c r="AD29" i="1"/>
  <c r="AC29" i="1" s="1"/>
  <c r="AA29" i="1" s="1"/>
  <c r="AB29" i="1" s="1"/>
  <c r="AD28" i="1"/>
  <c r="AC28" i="1" s="1"/>
  <c r="AA28" i="1" s="1"/>
  <c r="AB28" i="1" s="1"/>
  <c r="AD27" i="1"/>
  <c r="AC27" i="1" s="1"/>
  <c r="AA27" i="1" s="1"/>
  <c r="AB27" i="1" s="1"/>
  <c r="AD26" i="1"/>
  <c r="AC26" i="1" s="1"/>
  <c r="AA26" i="1" s="1"/>
  <c r="AB26" i="1" s="1"/>
  <c r="AD25" i="1"/>
  <c r="AC25" i="1" s="1"/>
  <c r="AA25" i="1" s="1"/>
  <c r="AB25" i="1" s="1"/>
  <c r="AD24" i="1"/>
  <c r="AC24" i="1" s="1"/>
  <c r="AA24" i="1" s="1"/>
  <c r="AB24" i="1" s="1"/>
  <c r="AD23" i="1"/>
  <c r="AC23" i="1" s="1"/>
  <c r="AA23" i="1" s="1"/>
  <c r="AB23" i="1" s="1"/>
  <c r="AD22" i="1"/>
  <c r="AC22" i="1" s="1"/>
  <c r="AA22" i="1" s="1"/>
  <c r="AB22" i="1" s="1"/>
  <c r="AD21" i="1"/>
  <c r="AC21" i="1" s="1"/>
  <c r="AA21" i="1" s="1"/>
  <c r="AB21" i="1" s="1"/>
  <c r="AD20" i="1"/>
  <c r="AC20" i="1" s="1"/>
  <c r="AA20" i="1" s="1"/>
  <c r="AB20" i="1" s="1"/>
  <c r="AD19" i="1"/>
  <c r="AC19" i="1" s="1"/>
  <c r="AA19" i="1" s="1"/>
  <c r="AB19" i="1" s="1"/>
  <c r="AD18" i="1"/>
  <c r="AC18" i="1" s="1"/>
  <c r="AA18" i="1" s="1"/>
  <c r="AB18" i="1" s="1"/>
  <c r="AD17" i="1"/>
  <c r="AC17" i="1" s="1"/>
  <c r="AA17" i="1" s="1"/>
  <c r="AB17" i="1" s="1"/>
  <c r="AD16" i="1"/>
  <c r="AC16" i="1" s="1"/>
  <c r="AA16" i="1" s="1"/>
  <c r="AB16" i="1" s="1"/>
  <c r="AD15" i="1"/>
  <c r="AC15" i="1" s="1"/>
  <c r="AA15" i="1" s="1"/>
  <c r="AB15" i="1" s="1"/>
  <c r="AD14" i="1"/>
  <c r="AC14" i="1" s="1"/>
  <c r="AA14" i="1" s="1"/>
  <c r="AB14" i="1" s="1"/>
  <c r="AD13" i="1"/>
  <c r="AC13" i="1" s="1"/>
  <c r="AA13" i="1" s="1"/>
  <c r="AB13" i="1" s="1"/>
  <c r="AD12" i="1"/>
  <c r="AC12" i="1" s="1"/>
  <c r="AA12" i="1" s="1"/>
  <c r="AB12" i="1" s="1"/>
  <c r="AD11" i="1"/>
  <c r="AC11" i="1" s="1"/>
  <c r="AA11" i="1" s="1"/>
  <c r="AB11" i="1" s="1"/>
  <c r="AD10" i="1"/>
  <c r="AC10" i="1" s="1"/>
  <c r="AA10" i="1" s="1"/>
  <c r="AB10" i="1" s="1"/>
  <c r="AD9" i="1"/>
  <c r="AC9" i="1" s="1"/>
  <c r="AA9" i="1" s="1"/>
  <c r="AB9" i="1" s="1"/>
  <c r="AD8" i="1"/>
  <c r="AC8" i="1" s="1"/>
  <c r="AA8" i="1" s="1"/>
  <c r="AB8" i="1" s="1"/>
  <c r="AD7" i="1"/>
  <c r="AC7" i="1" s="1"/>
  <c r="AA7" i="1" s="1"/>
  <c r="AB7" i="1" s="1"/>
  <c r="AD6" i="1"/>
  <c r="AC6" i="1" s="1"/>
  <c r="AA6" i="1" s="1"/>
  <c r="AB6" i="1" s="1"/>
  <c r="AD5" i="1"/>
  <c r="AC5" i="1" s="1"/>
  <c r="AA5" i="1" s="1"/>
  <c r="AB5" i="1" s="1"/>
  <c r="AD4" i="1"/>
  <c r="AC4" i="1" s="1"/>
  <c r="AA4" i="1" s="1"/>
  <c r="AB4" i="1" s="1"/>
  <c r="AD3" i="1"/>
  <c r="AC3" i="1" s="1"/>
  <c r="AA3" i="1" s="1"/>
  <c r="AB3" i="1" s="1"/>
  <c r="Y107" i="1"/>
  <c r="X107" i="1" s="1"/>
  <c r="V107" i="1" s="1"/>
  <c r="W107" i="1" s="1"/>
  <c r="Y106" i="1"/>
  <c r="X106" i="1" s="1"/>
  <c r="V106" i="1" s="1"/>
  <c r="W106" i="1" s="1"/>
  <c r="Y105" i="1"/>
  <c r="X105" i="1" s="1"/>
  <c r="V105" i="1" s="1"/>
  <c r="W105" i="1" s="1"/>
  <c r="Y104" i="1"/>
  <c r="X104" i="1" s="1"/>
  <c r="V104" i="1" s="1"/>
  <c r="W104" i="1" s="1"/>
  <c r="Y103" i="1"/>
  <c r="X103" i="1" s="1"/>
  <c r="V103" i="1" s="1"/>
  <c r="W103" i="1" s="1"/>
  <c r="Y102" i="1"/>
  <c r="X102" i="1" s="1"/>
  <c r="V102" i="1" s="1"/>
  <c r="W102" i="1" s="1"/>
  <c r="Y101" i="1"/>
  <c r="X101" i="1" s="1"/>
  <c r="V101" i="1" s="1"/>
  <c r="W101" i="1" s="1"/>
  <c r="Y100" i="1"/>
  <c r="X100" i="1" s="1"/>
  <c r="V100" i="1" s="1"/>
  <c r="W100" i="1" s="1"/>
  <c r="Y99" i="1"/>
  <c r="X99" i="1" s="1"/>
  <c r="V99" i="1" s="1"/>
  <c r="W99" i="1" s="1"/>
  <c r="Y98" i="1"/>
  <c r="X98" i="1" s="1"/>
  <c r="V98" i="1" s="1"/>
  <c r="W98" i="1" s="1"/>
  <c r="Y97" i="1"/>
  <c r="X97" i="1" s="1"/>
  <c r="V97" i="1" s="1"/>
  <c r="W97" i="1" s="1"/>
  <c r="Y96" i="1"/>
  <c r="X96" i="1" s="1"/>
  <c r="V96" i="1" s="1"/>
  <c r="W96" i="1" s="1"/>
  <c r="Y95" i="1"/>
  <c r="X95" i="1" s="1"/>
  <c r="V95" i="1" s="1"/>
  <c r="W95" i="1" s="1"/>
  <c r="Y94" i="1"/>
  <c r="X94" i="1" s="1"/>
  <c r="V94" i="1" s="1"/>
  <c r="W94" i="1" s="1"/>
  <c r="Y93" i="1"/>
  <c r="X93" i="1" s="1"/>
  <c r="V93" i="1" s="1"/>
  <c r="W93" i="1" s="1"/>
  <c r="Y92" i="1"/>
  <c r="X92" i="1" s="1"/>
  <c r="V92" i="1" s="1"/>
  <c r="W92" i="1" s="1"/>
  <c r="Y91" i="1"/>
  <c r="X91" i="1" s="1"/>
  <c r="V91" i="1" s="1"/>
  <c r="W91" i="1" s="1"/>
  <c r="Y90" i="1"/>
  <c r="X90" i="1" s="1"/>
  <c r="V90" i="1" s="1"/>
  <c r="W90" i="1" s="1"/>
  <c r="Y89" i="1"/>
  <c r="X89" i="1" s="1"/>
  <c r="V89" i="1" s="1"/>
  <c r="W89" i="1" s="1"/>
  <c r="Y88" i="1"/>
  <c r="X88" i="1" s="1"/>
  <c r="V88" i="1" s="1"/>
  <c r="W88" i="1" s="1"/>
  <c r="Y87" i="1"/>
  <c r="X87" i="1" s="1"/>
  <c r="V87" i="1" s="1"/>
  <c r="W87" i="1" s="1"/>
  <c r="Y86" i="1"/>
  <c r="X86" i="1" s="1"/>
  <c r="V86" i="1" s="1"/>
  <c r="W86" i="1" s="1"/>
  <c r="Y85" i="1"/>
  <c r="X85" i="1" s="1"/>
  <c r="V85" i="1" s="1"/>
  <c r="W85" i="1" s="1"/>
  <c r="Y84" i="1"/>
  <c r="X84" i="1" s="1"/>
  <c r="V84" i="1" s="1"/>
  <c r="W84" i="1" s="1"/>
  <c r="Y83" i="1"/>
  <c r="X83" i="1" s="1"/>
  <c r="V83" i="1" s="1"/>
  <c r="W83" i="1" s="1"/>
  <c r="Y82" i="1"/>
  <c r="X82" i="1" s="1"/>
  <c r="V82" i="1" s="1"/>
  <c r="W82" i="1" s="1"/>
  <c r="Y81" i="1"/>
  <c r="X81" i="1" s="1"/>
  <c r="V81" i="1" s="1"/>
  <c r="W81" i="1" s="1"/>
  <c r="Y80" i="1"/>
  <c r="X80" i="1" s="1"/>
  <c r="V80" i="1" s="1"/>
  <c r="W80" i="1" s="1"/>
  <c r="Y79" i="1"/>
  <c r="X79" i="1" s="1"/>
  <c r="V79" i="1" s="1"/>
  <c r="W79" i="1" s="1"/>
  <c r="Y78" i="1"/>
  <c r="X78" i="1" s="1"/>
  <c r="V78" i="1" s="1"/>
  <c r="W78" i="1" s="1"/>
  <c r="Y77" i="1"/>
  <c r="X77" i="1" s="1"/>
  <c r="V77" i="1" s="1"/>
  <c r="W77" i="1" s="1"/>
  <c r="Y76" i="1"/>
  <c r="X76" i="1" s="1"/>
  <c r="V76" i="1" s="1"/>
  <c r="W76" i="1" s="1"/>
  <c r="Y75" i="1"/>
  <c r="X75" i="1" s="1"/>
  <c r="V75" i="1" s="1"/>
  <c r="W75" i="1" s="1"/>
  <c r="Y74" i="1"/>
  <c r="X74" i="1" s="1"/>
  <c r="V74" i="1" s="1"/>
  <c r="W74" i="1" s="1"/>
  <c r="Y73" i="1"/>
  <c r="X73" i="1" s="1"/>
  <c r="V73" i="1" s="1"/>
  <c r="W73" i="1" s="1"/>
  <c r="Y72" i="1"/>
  <c r="X72" i="1" s="1"/>
  <c r="V72" i="1" s="1"/>
  <c r="W72" i="1" s="1"/>
  <c r="Y71" i="1"/>
  <c r="X71" i="1" s="1"/>
  <c r="V71" i="1" s="1"/>
  <c r="W71" i="1" s="1"/>
  <c r="Y70" i="1"/>
  <c r="X70" i="1" s="1"/>
  <c r="V70" i="1" s="1"/>
  <c r="W70" i="1" s="1"/>
  <c r="Y69" i="1"/>
  <c r="X69" i="1" s="1"/>
  <c r="V69" i="1" s="1"/>
  <c r="W69" i="1" s="1"/>
  <c r="Y68" i="1"/>
  <c r="X68" i="1" s="1"/>
  <c r="V68" i="1" s="1"/>
  <c r="W68" i="1" s="1"/>
  <c r="Y67" i="1"/>
  <c r="X67" i="1" s="1"/>
  <c r="V67" i="1" s="1"/>
  <c r="W67" i="1" s="1"/>
  <c r="Y66" i="1"/>
  <c r="X66" i="1" s="1"/>
  <c r="V66" i="1" s="1"/>
  <c r="W66" i="1" s="1"/>
  <c r="Y65" i="1"/>
  <c r="X65" i="1" s="1"/>
  <c r="V65" i="1" s="1"/>
  <c r="W65" i="1" s="1"/>
  <c r="Y64" i="1"/>
  <c r="X64" i="1" s="1"/>
  <c r="V64" i="1" s="1"/>
  <c r="W64" i="1" s="1"/>
  <c r="Y63" i="1"/>
  <c r="X63" i="1" s="1"/>
  <c r="V63" i="1" s="1"/>
  <c r="W63" i="1" s="1"/>
  <c r="Y62" i="1"/>
  <c r="X62" i="1" s="1"/>
  <c r="V62" i="1" s="1"/>
  <c r="W62" i="1" s="1"/>
  <c r="Y61" i="1"/>
  <c r="X61" i="1" s="1"/>
  <c r="V61" i="1" s="1"/>
  <c r="W61" i="1" s="1"/>
  <c r="Y60" i="1"/>
  <c r="X60" i="1" s="1"/>
  <c r="V60" i="1" s="1"/>
  <c r="W60" i="1" s="1"/>
  <c r="Y59" i="1"/>
  <c r="X59" i="1" s="1"/>
  <c r="V59" i="1" s="1"/>
  <c r="W59" i="1" s="1"/>
  <c r="Y58" i="1"/>
  <c r="X58" i="1" s="1"/>
  <c r="V58" i="1" s="1"/>
  <c r="W58" i="1" s="1"/>
  <c r="Y57" i="1"/>
  <c r="X57" i="1" s="1"/>
  <c r="V57" i="1" s="1"/>
  <c r="W57" i="1" s="1"/>
  <c r="Y56" i="1"/>
  <c r="X56" i="1" s="1"/>
  <c r="V56" i="1" s="1"/>
  <c r="W56" i="1" s="1"/>
  <c r="Y55" i="1"/>
  <c r="X55" i="1" s="1"/>
  <c r="V55" i="1" s="1"/>
  <c r="W55" i="1" s="1"/>
  <c r="Y54" i="1"/>
  <c r="X54" i="1" s="1"/>
  <c r="V54" i="1" s="1"/>
  <c r="W54" i="1" s="1"/>
  <c r="Y53" i="1"/>
  <c r="X53" i="1" s="1"/>
  <c r="V53" i="1" s="1"/>
  <c r="W53" i="1" s="1"/>
  <c r="Y52" i="1"/>
  <c r="X52" i="1" s="1"/>
  <c r="V52" i="1" s="1"/>
  <c r="W52" i="1" s="1"/>
  <c r="Y51" i="1"/>
  <c r="X51" i="1" s="1"/>
  <c r="V51" i="1" s="1"/>
  <c r="W51" i="1" s="1"/>
  <c r="Y50" i="1"/>
  <c r="X50" i="1" s="1"/>
  <c r="V50" i="1" s="1"/>
  <c r="W50" i="1" s="1"/>
  <c r="Y49" i="1"/>
  <c r="X49" i="1" s="1"/>
  <c r="V49" i="1" s="1"/>
  <c r="W49" i="1" s="1"/>
  <c r="Y48" i="1"/>
  <c r="X48" i="1" s="1"/>
  <c r="V48" i="1" s="1"/>
  <c r="W48" i="1" s="1"/>
  <c r="Y47" i="1"/>
  <c r="X47" i="1" s="1"/>
  <c r="V47" i="1" s="1"/>
  <c r="W47" i="1" s="1"/>
  <c r="Y46" i="1"/>
  <c r="X46" i="1" s="1"/>
  <c r="V46" i="1" s="1"/>
  <c r="W46" i="1" s="1"/>
  <c r="Y45" i="1"/>
  <c r="X45" i="1" s="1"/>
  <c r="V45" i="1" s="1"/>
  <c r="W45" i="1" s="1"/>
  <c r="Y44" i="1"/>
  <c r="X44" i="1" s="1"/>
  <c r="V44" i="1" s="1"/>
  <c r="W44" i="1" s="1"/>
  <c r="Y43" i="1"/>
  <c r="X43" i="1" s="1"/>
  <c r="V43" i="1" s="1"/>
  <c r="W43" i="1" s="1"/>
  <c r="Y42" i="1"/>
  <c r="X42" i="1" s="1"/>
  <c r="V42" i="1" s="1"/>
  <c r="W42" i="1" s="1"/>
  <c r="Y41" i="1"/>
  <c r="X41" i="1" s="1"/>
  <c r="V41" i="1" s="1"/>
  <c r="W41" i="1" s="1"/>
  <c r="Y40" i="1"/>
  <c r="X40" i="1" s="1"/>
  <c r="V40" i="1" s="1"/>
  <c r="W40" i="1" s="1"/>
  <c r="Y39" i="1"/>
  <c r="X39" i="1" s="1"/>
  <c r="V39" i="1" s="1"/>
  <c r="W39" i="1" s="1"/>
  <c r="Y38" i="1"/>
  <c r="X38" i="1" s="1"/>
  <c r="V38" i="1" s="1"/>
  <c r="W38" i="1" s="1"/>
  <c r="Y37" i="1"/>
  <c r="X37" i="1" s="1"/>
  <c r="V37" i="1" s="1"/>
  <c r="W37" i="1" s="1"/>
  <c r="Y36" i="1"/>
  <c r="X36" i="1" s="1"/>
  <c r="V36" i="1" s="1"/>
  <c r="W36" i="1" s="1"/>
  <c r="Y35" i="1"/>
  <c r="X35" i="1" s="1"/>
  <c r="V35" i="1" s="1"/>
  <c r="W35" i="1" s="1"/>
  <c r="Y34" i="1"/>
  <c r="X34" i="1" s="1"/>
  <c r="V34" i="1" s="1"/>
  <c r="W34" i="1" s="1"/>
  <c r="Y33" i="1"/>
  <c r="X33" i="1" s="1"/>
  <c r="V33" i="1" s="1"/>
  <c r="W33" i="1" s="1"/>
  <c r="Y32" i="1"/>
  <c r="X32" i="1" s="1"/>
  <c r="V32" i="1" s="1"/>
  <c r="W32" i="1" s="1"/>
  <c r="Y31" i="1"/>
  <c r="X31" i="1" s="1"/>
  <c r="V31" i="1" s="1"/>
  <c r="W31" i="1" s="1"/>
  <c r="Y30" i="1"/>
  <c r="X30" i="1" s="1"/>
  <c r="V30" i="1" s="1"/>
  <c r="W30" i="1" s="1"/>
  <c r="Y29" i="1"/>
  <c r="X29" i="1" s="1"/>
  <c r="V29" i="1" s="1"/>
  <c r="W29" i="1" s="1"/>
  <c r="Y28" i="1"/>
  <c r="X28" i="1" s="1"/>
  <c r="V28" i="1" s="1"/>
  <c r="W28" i="1" s="1"/>
  <c r="Y27" i="1"/>
  <c r="X27" i="1" s="1"/>
  <c r="V27" i="1" s="1"/>
  <c r="W27" i="1" s="1"/>
  <c r="Y26" i="1"/>
  <c r="X26" i="1" s="1"/>
  <c r="V26" i="1" s="1"/>
  <c r="W26" i="1" s="1"/>
  <c r="Y25" i="1"/>
  <c r="X25" i="1" s="1"/>
  <c r="V25" i="1" s="1"/>
  <c r="W25" i="1" s="1"/>
  <c r="Y24" i="1"/>
  <c r="X24" i="1" s="1"/>
  <c r="V24" i="1" s="1"/>
  <c r="W24" i="1" s="1"/>
  <c r="Y23" i="1"/>
  <c r="X23" i="1" s="1"/>
  <c r="V23" i="1" s="1"/>
  <c r="W23" i="1" s="1"/>
  <c r="Y22" i="1"/>
  <c r="X22" i="1" s="1"/>
  <c r="V22" i="1" s="1"/>
  <c r="W22" i="1" s="1"/>
  <c r="Y21" i="1"/>
  <c r="X21" i="1" s="1"/>
  <c r="V21" i="1" s="1"/>
  <c r="W21" i="1" s="1"/>
  <c r="Y20" i="1"/>
  <c r="X20" i="1" s="1"/>
  <c r="V20" i="1" s="1"/>
  <c r="W20" i="1" s="1"/>
  <c r="Y19" i="1"/>
  <c r="X19" i="1" s="1"/>
  <c r="V19" i="1" s="1"/>
  <c r="W19" i="1" s="1"/>
  <c r="Y18" i="1"/>
  <c r="X18" i="1" s="1"/>
  <c r="V18" i="1" s="1"/>
  <c r="W18" i="1" s="1"/>
  <c r="Y17" i="1"/>
  <c r="X17" i="1" s="1"/>
  <c r="V17" i="1" s="1"/>
  <c r="W17" i="1" s="1"/>
  <c r="Y16" i="1"/>
  <c r="X16" i="1" s="1"/>
  <c r="V16" i="1" s="1"/>
  <c r="W16" i="1" s="1"/>
  <c r="Y15" i="1"/>
  <c r="X15" i="1" s="1"/>
  <c r="V15" i="1" s="1"/>
  <c r="W15" i="1" s="1"/>
  <c r="Y14" i="1"/>
  <c r="X14" i="1" s="1"/>
  <c r="V14" i="1" s="1"/>
  <c r="W14" i="1" s="1"/>
  <c r="Y13" i="1"/>
  <c r="X13" i="1" s="1"/>
  <c r="V13" i="1" s="1"/>
  <c r="W13" i="1" s="1"/>
  <c r="Y12" i="1"/>
  <c r="X12" i="1" s="1"/>
  <c r="V12" i="1" s="1"/>
  <c r="W12" i="1" s="1"/>
  <c r="Y11" i="1"/>
  <c r="X11" i="1" s="1"/>
  <c r="V11" i="1" s="1"/>
  <c r="W11" i="1" s="1"/>
  <c r="Y10" i="1"/>
  <c r="X10" i="1" s="1"/>
  <c r="V10" i="1" s="1"/>
  <c r="W10" i="1" s="1"/>
  <c r="Y9" i="1"/>
  <c r="X9" i="1" s="1"/>
  <c r="V9" i="1" s="1"/>
  <c r="W9" i="1" s="1"/>
  <c r="Y8" i="1"/>
  <c r="X8" i="1" s="1"/>
  <c r="V8" i="1" s="1"/>
  <c r="W8" i="1" s="1"/>
  <c r="Y7" i="1"/>
  <c r="X7" i="1" s="1"/>
  <c r="V7" i="1" s="1"/>
  <c r="W7" i="1" s="1"/>
  <c r="Y6" i="1"/>
  <c r="X6" i="1" s="1"/>
  <c r="V6" i="1" s="1"/>
  <c r="W6" i="1" s="1"/>
  <c r="Y5" i="1"/>
  <c r="X5" i="1" s="1"/>
  <c r="V5" i="1" s="1"/>
  <c r="W5" i="1" s="1"/>
  <c r="Y4" i="1"/>
  <c r="X4" i="1" s="1"/>
  <c r="V4" i="1" s="1"/>
  <c r="W4" i="1" s="1"/>
  <c r="Y3" i="1"/>
  <c r="X3" i="1" s="1"/>
  <c r="V3" i="1" s="1"/>
  <c r="W3" i="1" s="1"/>
  <c r="T4" i="1"/>
  <c r="S4" i="1" s="1"/>
  <c r="Q4" i="1" s="1"/>
  <c r="R4" i="1" s="1"/>
  <c r="T5" i="1"/>
  <c r="S5" i="1" s="1"/>
  <c r="Q5" i="1" s="1"/>
  <c r="R5" i="1" s="1"/>
  <c r="T6" i="1"/>
  <c r="S6" i="1" s="1"/>
  <c r="Q6" i="1" s="1"/>
  <c r="R6" i="1" s="1"/>
  <c r="T7" i="1"/>
  <c r="S7" i="1" s="1"/>
  <c r="Q7" i="1" s="1"/>
  <c r="R7" i="1" s="1"/>
  <c r="T8" i="1"/>
  <c r="S8" i="1" s="1"/>
  <c r="Q8" i="1" s="1"/>
  <c r="R8" i="1" s="1"/>
  <c r="T9" i="1"/>
  <c r="S9" i="1" s="1"/>
  <c r="Q9" i="1" s="1"/>
  <c r="R9" i="1" s="1"/>
  <c r="T10" i="1"/>
  <c r="S10" i="1" s="1"/>
  <c r="Q10" i="1" s="1"/>
  <c r="R10" i="1" s="1"/>
  <c r="T11" i="1"/>
  <c r="S11" i="1" s="1"/>
  <c r="Q11" i="1" s="1"/>
  <c r="R11" i="1" s="1"/>
  <c r="T12" i="1"/>
  <c r="S12" i="1" s="1"/>
  <c r="Q12" i="1" s="1"/>
  <c r="R12" i="1" s="1"/>
  <c r="T13" i="1"/>
  <c r="S13" i="1" s="1"/>
  <c r="Q13" i="1" s="1"/>
  <c r="R13" i="1" s="1"/>
  <c r="T14" i="1"/>
  <c r="S14" i="1" s="1"/>
  <c r="Q14" i="1" s="1"/>
  <c r="R14" i="1" s="1"/>
  <c r="T15" i="1"/>
  <c r="S15" i="1" s="1"/>
  <c r="Q15" i="1" s="1"/>
  <c r="R15" i="1" s="1"/>
  <c r="T16" i="1"/>
  <c r="S16" i="1" s="1"/>
  <c r="Q16" i="1" s="1"/>
  <c r="R16" i="1" s="1"/>
  <c r="T17" i="1"/>
  <c r="S17" i="1" s="1"/>
  <c r="Q17" i="1" s="1"/>
  <c r="R17" i="1" s="1"/>
  <c r="T18" i="1"/>
  <c r="S18" i="1" s="1"/>
  <c r="Q18" i="1" s="1"/>
  <c r="R18" i="1" s="1"/>
  <c r="T19" i="1"/>
  <c r="S19" i="1" s="1"/>
  <c r="Q19" i="1" s="1"/>
  <c r="R19" i="1" s="1"/>
  <c r="T20" i="1"/>
  <c r="S20" i="1" s="1"/>
  <c r="Q20" i="1" s="1"/>
  <c r="R20" i="1" s="1"/>
  <c r="T21" i="1"/>
  <c r="S21" i="1" s="1"/>
  <c r="Q21" i="1" s="1"/>
  <c r="R21" i="1" s="1"/>
  <c r="T22" i="1"/>
  <c r="S22" i="1" s="1"/>
  <c r="Q22" i="1" s="1"/>
  <c r="R22" i="1" s="1"/>
  <c r="T23" i="1"/>
  <c r="S23" i="1" s="1"/>
  <c r="Q23" i="1" s="1"/>
  <c r="R23" i="1" s="1"/>
  <c r="T24" i="1"/>
  <c r="S24" i="1" s="1"/>
  <c r="Q24" i="1" s="1"/>
  <c r="R24" i="1" s="1"/>
  <c r="T25" i="1"/>
  <c r="S25" i="1" s="1"/>
  <c r="Q25" i="1" s="1"/>
  <c r="R25" i="1" s="1"/>
  <c r="T26" i="1"/>
  <c r="S26" i="1" s="1"/>
  <c r="Q26" i="1" s="1"/>
  <c r="R26" i="1" s="1"/>
  <c r="T27" i="1"/>
  <c r="S27" i="1" s="1"/>
  <c r="Q27" i="1" s="1"/>
  <c r="R27" i="1" s="1"/>
  <c r="T28" i="1"/>
  <c r="S28" i="1" s="1"/>
  <c r="Q28" i="1" s="1"/>
  <c r="R28" i="1" s="1"/>
  <c r="T29" i="1"/>
  <c r="S29" i="1" s="1"/>
  <c r="Q29" i="1" s="1"/>
  <c r="R29" i="1" s="1"/>
  <c r="T30" i="1"/>
  <c r="S30" i="1" s="1"/>
  <c r="Q30" i="1" s="1"/>
  <c r="R30" i="1" s="1"/>
  <c r="T31" i="1"/>
  <c r="S31" i="1" s="1"/>
  <c r="Q31" i="1" s="1"/>
  <c r="R31" i="1" s="1"/>
  <c r="T32" i="1"/>
  <c r="S32" i="1" s="1"/>
  <c r="Q32" i="1" s="1"/>
  <c r="R32" i="1" s="1"/>
  <c r="T33" i="1"/>
  <c r="S33" i="1" s="1"/>
  <c r="Q33" i="1" s="1"/>
  <c r="R33" i="1" s="1"/>
  <c r="T34" i="1"/>
  <c r="S34" i="1" s="1"/>
  <c r="Q34" i="1" s="1"/>
  <c r="R34" i="1" s="1"/>
  <c r="T35" i="1"/>
  <c r="S35" i="1" s="1"/>
  <c r="Q35" i="1" s="1"/>
  <c r="R35" i="1" s="1"/>
  <c r="T36" i="1"/>
  <c r="S36" i="1" s="1"/>
  <c r="Q36" i="1" s="1"/>
  <c r="R36" i="1" s="1"/>
  <c r="T37" i="1"/>
  <c r="S37" i="1" s="1"/>
  <c r="Q37" i="1" s="1"/>
  <c r="R37" i="1" s="1"/>
  <c r="T38" i="1"/>
  <c r="S38" i="1" s="1"/>
  <c r="Q38" i="1" s="1"/>
  <c r="R38" i="1" s="1"/>
  <c r="T39" i="1"/>
  <c r="S39" i="1" s="1"/>
  <c r="Q39" i="1" s="1"/>
  <c r="R39" i="1" s="1"/>
  <c r="T40" i="1"/>
  <c r="S40" i="1" s="1"/>
  <c r="Q40" i="1" s="1"/>
  <c r="R40" i="1" s="1"/>
  <c r="T41" i="1"/>
  <c r="S41" i="1" s="1"/>
  <c r="Q41" i="1" s="1"/>
  <c r="R41" i="1" s="1"/>
  <c r="T42" i="1"/>
  <c r="S42" i="1" s="1"/>
  <c r="Q42" i="1" s="1"/>
  <c r="R42" i="1" s="1"/>
  <c r="T43" i="1"/>
  <c r="S43" i="1" s="1"/>
  <c r="Q43" i="1" s="1"/>
  <c r="R43" i="1" s="1"/>
  <c r="T44" i="1"/>
  <c r="S44" i="1" s="1"/>
  <c r="Q44" i="1" s="1"/>
  <c r="R44" i="1" s="1"/>
  <c r="T45" i="1"/>
  <c r="S45" i="1" s="1"/>
  <c r="Q45" i="1" s="1"/>
  <c r="R45" i="1" s="1"/>
  <c r="T46" i="1"/>
  <c r="S46" i="1" s="1"/>
  <c r="Q46" i="1" s="1"/>
  <c r="R46" i="1" s="1"/>
  <c r="T47" i="1"/>
  <c r="S47" i="1" s="1"/>
  <c r="Q47" i="1" s="1"/>
  <c r="R47" i="1" s="1"/>
  <c r="T48" i="1"/>
  <c r="S48" i="1" s="1"/>
  <c r="Q48" i="1" s="1"/>
  <c r="R48" i="1" s="1"/>
  <c r="T49" i="1"/>
  <c r="S49" i="1" s="1"/>
  <c r="Q49" i="1" s="1"/>
  <c r="R49" i="1" s="1"/>
  <c r="T50" i="1"/>
  <c r="S50" i="1" s="1"/>
  <c r="Q50" i="1" s="1"/>
  <c r="R50" i="1" s="1"/>
  <c r="T51" i="1"/>
  <c r="S51" i="1" s="1"/>
  <c r="Q51" i="1" s="1"/>
  <c r="R51" i="1" s="1"/>
  <c r="T52" i="1"/>
  <c r="S52" i="1" s="1"/>
  <c r="Q52" i="1" s="1"/>
  <c r="R52" i="1" s="1"/>
  <c r="T53" i="1"/>
  <c r="S53" i="1" s="1"/>
  <c r="Q53" i="1" s="1"/>
  <c r="R53" i="1" s="1"/>
  <c r="T54" i="1"/>
  <c r="S54" i="1" s="1"/>
  <c r="Q54" i="1" s="1"/>
  <c r="R54" i="1" s="1"/>
  <c r="T55" i="1"/>
  <c r="S55" i="1" s="1"/>
  <c r="Q55" i="1" s="1"/>
  <c r="R55" i="1" s="1"/>
  <c r="T56" i="1"/>
  <c r="S56" i="1" s="1"/>
  <c r="Q56" i="1" s="1"/>
  <c r="R56" i="1" s="1"/>
  <c r="T57" i="1"/>
  <c r="S57" i="1" s="1"/>
  <c r="Q57" i="1" s="1"/>
  <c r="R57" i="1" s="1"/>
  <c r="T58" i="1"/>
  <c r="S58" i="1" s="1"/>
  <c r="Q58" i="1" s="1"/>
  <c r="R58" i="1" s="1"/>
  <c r="T59" i="1"/>
  <c r="S59" i="1" s="1"/>
  <c r="Q59" i="1" s="1"/>
  <c r="R59" i="1" s="1"/>
  <c r="T60" i="1"/>
  <c r="S60" i="1" s="1"/>
  <c r="Q60" i="1" s="1"/>
  <c r="R60" i="1" s="1"/>
  <c r="T61" i="1"/>
  <c r="S61" i="1" s="1"/>
  <c r="Q61" i="1" s="1"/>
  <c r="R61" i="1" s="1"/>
  <c r="T62" i="1"/>
  <c r="S62" i="1" s="1"/>
  <c r="Q62" i="1" s="1"/>
  <c r="R62" i="1" s="1"/>
  <c r="T63" i="1"/>
  <c r="S63" i="1" s="1"/>
  <c r="Q63" i="1" s="1"/>
  <c r="R63" i="1" s="1"/>
  <c r="T64" i="1"/>
  <c r="S64" i="1" s="1"/>
  <c r="Q64" i="1" s="1"/>
  <c r="R64" i="1" s="1"/>
  <c r="T65" i="1"/>
  <c r="S65" i="1" s="1"/>
  <c r="Q65" i="1" s="1"/>
  <c r="R65" i="1" s="1"/>
  <c r="T66" i="1"/>
  <c r="S66" i="1" s="1"/>
  <c r="Q66" i="1" s="1"/>
  <c r="R66" i="1" s="1"/>
  <c r="T67" i="1"/>
  <c r="S67" i="1" s="1"/>
  <c r="Q67" i="1" s="1"/>
  <c r="R67" i="1" s="1"/>
  <c r="T68" i="1"/>
  <c r="S68" i="1" s="1"/>
  <c r="Q68" i="1" s="1"/>
  <c r="R68" i="1" s="1"/>
  <c r="T69" i="1"/>
  <c r="S69" i="1" s="1"/>
  <c r="Q69" i="1" s="1"/>
  <c r="R69" i="1" s="1"/>
  <c r="T70" i="1"/>
  <c r="S70" i="1" s="1"/>
  <c r="Q70" i="1" s="1"/>
  <c r="R70" i="1" s="1"/>
  <c r="T71" i="1"/>
  <c r="S71" i="1" s="1"/>
  <c r="Q71" i="1" s="1"/>
  <c r="R71" i="1" s="1"/>
  <c r="T72" i="1"/>
  <c r="S72" i="1" s="1"/>
  <c r="Q72" i="1" s="1"/>
  <c r="R72" i="1" s="1"/>
  <c r="T73" i="1"/>
  <c r="S73" i="1" s="1"/>
  <c r="Q73" i="1" s="1"/>
  <c r="R73" i="1" s="1"/>
  <c r="T74" i="1"/>
  <c r="S74" i="1" s="1"/>
  <c r="Q74" i="1" s="1"/>
  <c r="R74" i="1" s="1"/>
  <c r="T75" i="1"/>
  <c r="S75" i="1" s="1"/>
  <c r="Q75" i="1" s="1"/>
  <c r="R75" i="1" s="1"/>
  <c r="T76" i="1"/>
  <c r="S76" i="1" s="1"/>
  <c r="Q76" i="1" s="1"/>
  <c r="R76" i="1" s="1"/>
  <c r="T77" i="1"/>
  <c r="S77" i="1" s="1"/>
  <c r="Q77" i="1" s="1"/>
  <c r="R77" i="1" s="1"/>
  <c r="T78" i="1"/>
  <c r="S78" i="1" s="1"/>
  <c r="Q78" i="1" s="1"/>
  <c r="R78" i="1" s="1"/>
  <c r="T79" i="1"/>
  <c r="S79" i="1" s="1"/>
  <c r="Q79" i="1" s="1"/>
  <c r="R79" i="1" s="1"/>
  <c r="T80" i="1"/>
  <c r="S80" i="1" s="1"/>
  <c r="Q80" i="1" s="1"/>
  <c r="R80" i="1" s="1"/>
  <c r="T81" i="1"/>
  <c r="S81" i="1" s="1"/>
  <c r="Q81" i="1" s="1"/>
  <c r="R81" i="1" s="1"/>
  <c r="T82" i="1"/>
  <c r="S82" i="1" s="1"/>
  <c r="Q82" i="1" s="1"/>
  <c r="R82" i="1" s="1"/>
  <c r="T83" i="1"/>
  <c r="S83" i="1" s="1"/>
  <c r="Q83" i="1" s="1"/>
  <c r="R83" i="1" s="1"/>
  <c r="T84" i="1"/>
  <c r="S84" i="1" s="1"/>
  <c r="Q84" i="1" s="1"/>
  <c r="R84" i="1" s="1"/>
  <c r="T85" i="1"/>
  <c r="S85" i="1" s="1"/>
  <c r="Q85" i="1" s="1"/>
  <c r="R85" i="1" s="1"/>
  <c r="T86" i="1"/>
  <c r="S86" i="1" s="1"/>
  <c r="Q86" i="1" s="1"/>
  <c r="R86" i="1" s="1"/>
  <c r="T87" i="1"/>
  <c r="S87" i="1" s="1"/>
  <c r="Q87" i="1" s="1"/>
  <c r="R87" i="1" s="1"/>
  <c r="T88" i="1"/>
  <c r="S88" i="1" s="1"/>
  <c r="Q88" i="1" s="1"/>
  <c r="R88" i="1" s="1"/>
  <c r="T89" i="1"/>
  <c r="S89" i="1" s="1"/>
  <c r="Q89" i="1" s="1"/>
  <c r="R89" i="1" s="1"/>
  <c r="T90" i="1"/>
  <c r="S90" i="1" s="1"/>
  <c r="Q90" i="1" s="1"/>
  <c r="R90" i="1" s="1"/>
  <c r="T91" i="1"/>
  <c r="S91" i="1" s="1"/>
  <c r="Q91" i="1" s="1"/>
  <c r="R91" i="1" s="1"/>
  <c r="T92" i="1"/>
  <c r="S92" i="1" s="1"/>
  <c r="Q92" i="1" s="1"/>
  <c r="R92" i="1" s="1"/>
  <c r="T93" i="1"/>
  <c r="S93" i="1" s="1"/>
  <c r="Q93" i="1" s="1"/>
  <c r="R93" i="1" s="1"/>
  <c r="T94" i="1"/>
  <c r="S94" i="1" s="1"/>
  <c r="Q94" i="1" s="1"/>
  <c r="R94" i="1" s="1"/>
  <c r="T95" i="1"/>
  <c r="S95" i="1" s="1"/>
  <c r="Q95" i="1" s="1"/>
  <c r="R95" i="1" s="1"/>
  <c r="T96" i="1"/>
  <c r="S96" i="1" s="1"/>
  <c r="Q96" i="1" s="1"/>
  <c r="R96" i="1" s="1"/>
  <c r="T97" i="1"/>
  <c r="S97" i="1" s="1"/>
  <c r="Q97" i="1" s="1"/>
  <c r="R97" i="1" s="1"/>
  <c r="T98" i="1"/>
  <c r="S98" i="1" s="1"/>
  <c r="Q98" i="1" s="1"/>
  <c r="R98" i="1" s="1"/>
  <c r="T99" i="1"/>
  <c r="S99" i="1" s="1"/>
  <c r="Q99" i="1" s="1"/>
  <c r="R99" i="1" s="1"/>
  <c r="T100" i="1"/>
  <c r="S100" i="1" s="1"/>
  <c r="Q100" i="1" s="1"/>
  <c r="R100" i="1" s="1"/>
  <c r="T101" i="1"/>
  <c r="S101" i="1" s="1"/>
  <c r="Q101" i="1" s="1"/>
  <c r="R101" i="1" s="1"/>
  <c r="T102" i="1"/>
  <c r="S102" i="1" s="1"/>
  <c r="Q102" i="1" s="1"/>
  <c r="R102" i="1" s="1"/>
  <c r="T103" i="1"/>
  <c r="S103" i="1" s="1"/>
  <c r="Q103" i="1" s="1"/>
  <c r="R103" i="1" s="1"/>
  <c r="T104" i="1"/>
  <c r="S104" i="1" s="1"/>
  <c r="Q104" i="1" s="1"/>
  <c r="R104" i="1" s="1"/>
  <c r="T105" i="1"/>
  <c r="S105" i="1" s="1"/>
  <c r="Q105" i="1" s="1"/>
  <c r="R105" i="1" s="1"/>
  <c r="T106" i="1"/>
  <c r="S106" i="1" s="1"/>
  <c r="Q106" i="1" s="1"/>
  <c r="R106" i="1" s="1"/>
  <c r="T107" i="1"/>
  <c r="S107" i="1" s="1"/>
  <c r="Q107" i="1" s="1"/>
  <c r="R107" i="1" s="1"/>
  <c r="T3" i="1"/>
  <c r="S3" i="1" s="1"/>
  <c r="Q3" i="1" s="1"/>
  <c r="O4" i="1"/>
  <c r="N4" i="1" s="1"/>
  <c r="L4" i="1" s="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N47" i="1" s="1"/>
  <c r="L47" i="1" s="1"/>
  <c r="M47" i="1" s="1"/>
  <c r="O48" i="1"/>
  <c r="N48" i="1" s="1"/>
  <c r="L48" i="1" s="1"/>
  <c r="M48" i="1" s="1"/>
  <c r="O49" i="1"/>
  <c r="N49" i="1" s="1"/>
  <c r="L49" i="1" s="1"/>
  <c r="M49" i="1" s="1"/>
  <c r="O50" i="1"/>
  <c r="N50" i="1" s="1"/>
  <c r="L50" i="1" s="1"/>
  <c r="M50" i="1" s="1"/>
  <c r="O51" i="1"/>
  <c r="N51" i="1" s="1"/>
  <c r="L51" i="1" s="1"/>
  <c r="M51" i="1" s="1"/>
  <c r="O52" i="1"/>
  <c r="N52" i="1" s="1"/>
  <c r="L52" i="1" s="1"/>
  <c r="M52" i="1" s="1"/>
  <c r="O53" i="1"/>
  <c r="N53" i="1" s="1"/>
  <c r="L53" i="1" s="1"/>
  <c r="M53" i="1" s="1"/>
  <c r="O54" i="1"/>
  <c r="N54" i="1" s="1"/>
  <c r="L54" i="1" s="1"/>
  <c r="M54" i="1" s="1"/>
  <c r="O55" i="1"/>
  <c r="N55" i="1" s="1"/>
  <c r="L55" i="1" s="1"/>
  <c r="M55" i="1" s="1"/>
  <c r="O56" i="1"/>
  <c r="N56" i="1" s="1"/>
  <c r="L56" i="1" s="1"/>
  <c r="M56" i="1" s="1"/>
  <c r="O57" i="1"/>
  <c r="N57" i="1" s="1"/>
  <c r="L57" i="1" s="1"/>
  <c r="M57" i="1" s="1"/>
  <c r="O58" i="1"/>
  <c r="N58" i="1" s="1"/>
  <c r="L58" i="1" s="1"/>
  <c r="M58" i="1" s="1"/>
  <c r="O59" i="1"/>
  <c r="N59" i="1" s="1"/>
  <c r="L59" i="1" s="1"/>
  <c r="M59" i="1" s="1"/>
  <c r="O60" i="1"/>
  <c r="N60" i="1" s="1"/>
  <c r="L60" i="1" s="1"/>
  <c r="M60" i="1" s="1"/>
  <c r="O61" i="1"/>
  <c r="N61" i="1" s="1"/>
  <c r="L61" i="1" s="1"/>
  <c r="M61" i="1" s="1"/>
  <c r="O62" i="1"/>
  <c r="N62" i="1" s="1"/>
  <c r="L62" i="1" s="1"/>
  <c r="M62" i="1" s="1"/>
  <c r="O63" i="1"/>
  <c r="N63" i="1" s="1"/>
  <c r="L63" i="1" s="1"/>
  <c r="M63" i="1" s="1"/>
  <c r="O64" i="1"/>
  <c r="N64" i="1" s="1"/>
  <c r="L64" i="1" s="1"/>
  <c r="M64" i="1" s="1"/>
  <c r="O65" i="1"/>
  <c r="N65" i="1" s="1"/>
  <c r="L65" i="1" s="1"/>
  <c r="M65" i="1" s="1"/>
  <c r="O66" i="1"/>
  <c r="N66" i="1" s="1"/>
  <c r="L66" i="1" s="1"/>
  <c r="M66" i="1" s="1"/>
  <c r="O67" i="1"/>
  <c r="N67" i="1" s="1"/>
  <c r="L67" i="1" s="1"/>
  <c r="M67" i="1" s="1"/>
  <c r="O68" i="1"/>
  <c r="N68" i="1" s="1"/>
  <c r="L68" i="1" s="1"/>
  <c r="M68" i="1" s="1"/>
  <c r="O69" i="1"/>
  <c r="N69" i="1" s="1"/>
  <c r="L69" i="1" s="1"/>
  <c r="M69" i="1" s="1"/>
  <c r="O70" i="1"/>
  <c r="N70" i="1" s="1"/>
  <c r="L70" i="1" s="1"/>
  <c r="M70" i="1" s="1"/>
  <c r="O71" i="1"/>
  <c r="N71" i="1" s="1"/>
  <c r="L71" i="1" s="1"/>
  <c r="M71" i="1" s="1"/>
  <c r="O72" i="1"/>
  <c r="N72" i="1" s="1"/>
  <c r="L72" i="1" s="1"/>
  <c r="M72" i="1" s="1"/>
  <c r="O73" i="1"/>
  <c r="N73" i="1" s="1"/>
  <c r="L73" i="1" s="1"/>
  <c r="M73" i="1" s="1"/>
  <c r="O74" i="1"/>
  <c r="N74" i="1" s="1"/>
  <c r="L74" i="1" s="1"/>
  <c r="M74" i="1" s="1"/>
  <c r="O75" i="1"/>
  <c r="N75" i="1" s="1"/>
  <c r="L75" i="1" s="1"/>
  <c r="M75" i="1" s="1"/>
  <c r="O76" i="1"/>
  <c r="N76" i="1" s="1"/>
  <c r="L76" i="1" s="1"/>
  <c r="M76" i="1" s="1"/>
  <c r="O77" i="1"/>
  <c r="N77" i="1" s="1"/>
  <c r="L77" i="1" s="1"/>
  <c r="M77" i="1" s="1"/>
  <c r="O78" i="1"/>
  <c r="N78" i="1" s="1"/>
  <c r="L78" i="1" s="1"/>
  <c r="M78" i="1" s="1"/>
  <c r="O79" i="1"/>
  <c r="N79" i="1" s="1"/>
  <c r="L79" i="1" s="1"/>
  <c r="M79" i="1" s="1"/>
  <c r="O80" i="1"/>
  <c r="N80" i="1" s="1"/>
  <c r="L80" i="1" s="1"/>
  <c r="M80" i="1" s="1"/>
  <c r="O81" i="1"/>
  <c r="N81" i="1" s="1"/>
  <c r="L81" i="1" s="1"/>
  <c r="M81" i="1" s="1"/>
  <c r="O82" i="1"/>
  <c r="N82" i="1" s="1"/>
  <c r="L82" i="1" s="1"/>
  <c r="M82" i="1" s="1"/>
  <c r="O83" i="1"/>
  <c r="N83" i="1" s="1"/>
  <c r="L83" i="1" s="1"/>
  <c r="M83" i="1" s="1"/>
  <c r="O84" i="1"/>
  <c r="N84" i="1" s="1"/>
  <c r="L84" i="1" s="1"/>
  <c r="M84" i="1" s="1"/>
  <c r="O85" i="1"/>
  <c r="N85" i="1" s="1"/>
  <c r="L85" i="1" s="1"/>
  <c r="M85" i="1" s="1"/>
  <c r="O86" i="1"/>
  <c r="N86" i="1" s="1"/>
  <c r="L86" i="1" s="1"/>
  <c r="M86" i="1" s="1"/>
  <c r="O87" i="1"/>
  <c r="N87" i="1" s="1"/>
  <c r="L87" i="1" s="1"/>
  <c r="M87" i="1" s="1"/>
  <c r="O88" i="1"/>
  <c r="N88" i="1" s="1"/>
  <c r="L88" i="1" s="1"/>
  <c r="M88" i="1" s="1"/>
  <c r="O89" i="1"/>
  <c r="N89" i="1" s="1"/>
  <c r="L89" i="1" s="1"/>
  <c r="M89" i="1" s="1"/>
  <c r="O90" i="1"/>
  <c r="N90" i="1" s="1"/>
  <c r="L90" i="1" s="1"/>
  <c r="M90" i="1" s="1"/>
  <c r="O91" i="1"/>
  <c r="N91" i="1" s="1"/>
  <c r="L91" i="1" s="1"/>
  <c r="M91" i="1" s="1"/>
  <c r="O92" i="1"/>
  <c r="N92" i="1" s="1"/>
  <c r="L92" i="1" s="1"/>
  <c r="M92" i="1" s="1"/>
  <c r="O93" i="1"/>
  <c r="N93" i="1" s="1"/>
  <c r="L93" i="1" s="1"/>
  <c r="M93" i="1" s="1"/>
  <c r="O94" i="1"/>
  <c r="N94" i="1" s="1"/>
  <c r="L94" i="1" s="1"/>
  <c r="M94" i="1" s="1"/>
  <c r="O95" i="1"/>
  <c r="N95" i="1" s="1"/>
  <c r="L95" i="1" s="1"/>
  <c r="M95" i="1" s="1"/>
  <c r="O96" i="1"/>
  <c r="N96" i="1" s="1"/>
  <c r="L96" i="1" s="1"/>
  <c r="M96" i="1" s="1"/>
  <c r="O97" i="1"/>
  <c r="N97" i="1" s="1"/>
  <c r="L97" i="1" s="1"/>
  <c r="M97" i="1" s="1"/>
  <c r="O98" i="1"/>
  <c r="N98" i="1" s="1"/>
  <c r="L98" i="1" s="1"/>
  <c r="M98" i="1" s="1"/>
  <c r="O99" i="1"/>
  <c r="N99" i="1" s="1"/>
  <c r="L99" i="1" s="1"/>
  <c r="M99" i="1" s="1"/>
  <c r="O100" i="1"/>
  <c r="N100" i="1" s="1"/>
  <c r="L100" i="1" s="1"/>
  <c r="M100" i="1" s="1"/>
  <c r="O101" i="1"/>
  <c r="N101" i="1" s="1"/>
  <c r="L101" i="1" s="1"/>
  <c r="M101" i="1" s="1"/>
  <c r="O102" i="1"/>
  <c r="N102" i="1" s="1"/>
  <c r="L102" i="1" s="1"/>
  <c r="M102" i="1" s="1"/>
  <c r="O103" i="1"/>
  <c r="N103" i="1" s="1"/>
  <c r="L103" i="1" s="1"/>
  <c r="M103" i="1" s="1"/>
  <c r="O104" i="1"/>
  <c r="N104" i="1" s="1"/>
  <c r="L104" i="1" s="1"/>
  <c r="M104" i="1" s="1"/>
  <c r="O105" i="1"/>
  <c r="N105" i="1" s="1"/>
  <c r="L105" i="1" s="1"/>
  <c r="M105" i="1" s="1"/>
  <c r="O106" i="1"/>
  <c r="N106" i="1" s="1"/>
  <c r="L106" i="1" s="1"/>
  <c r="M106" i="1" s="1"/>
  <c r="O107" i="1"/>
  <c r="N107" i="1" s="1"/>
  <c r="L107" i="1" s="1"/>
  <c r="M107" i="1" s="1"/>
  <c r="O3" i="1"/>
  <c r="N3" i="1" s="1"/>
  <c r="L3" i="1" s="1"/>
  <c r="M3" i="1" s="1"/>
  <c r="I106" i="1"/>
  <c r="F106" i="1" s="1"/>
  <c r="G106" i="1" s="1"/>
  <c r="I107" i="1"/>
  <c r="F107" i="1" s="1"/>
  <c r="G107" i="1" s="1"/>
  <c r="I105" i="1"/>
  <c r="F105" i="1" s="1"/>
  <c r="G105" i="1" s="1"/>
  <c r="I104" i="1"/>
  <c r="F104" i="1" s="1"/>
  <c r="G104" i="1" s="1"/>
  <c r="I103" i="1"/>
  <c r="F103" i="1" s="1"/>
  <c r="G103" i="1" s="1"/>
  <c r="F23" i="2" l="1"/>
  <c r="F18" i="2"/>
  <c r="E23" i="2"/>
  <c r="H4" i="3"/>
  <c r="E5" i="2" s="1"/>
  <c r="F5" i="2"/>
  <c r="C13" i="2"/>
  <c r="G13" i="2" s="1"/>
  <c r="S17" i="3"/>
  <c r="K17" i="3"/>
  <c r="G17" i="3"/>
  <c r="H17" i="3" s="1"/>
  <c r="E18" i="2" s="1"/>
  <c r="S11" i="3"/>
  <c r="K11" i="3"/>
  <c r="G11" i="3"/>
  <c r="H11" i="3" s="1"/>
  <c r="I7" i="2" s="1"/>
  <c r="S15" i="3"/>
  <c r="K15" i="3"/>
  <c r="G15" i="3"/>
  <c r="H15" i="3" s="1"/>
  <c r="J7" i="2" s="1"/>
  <c r="S13" i="3"/>
  <c r="K13" i="3"/>
  <c r="G13" i="3"/>
  <c r="H13" i="3" s="1"/>
  <c r="C6" i="2" s="1"/>
  <c r="K7" i="8"/>
  <c r="K18" i="11"/>
  <c r="K20" i="11"/>
  <c r="K22" i="11"/>
  <c r="K10" i="12"/>
  <c r="G10" i="12"/>
  <c r="H10" i="12" s="1"/>
  <c r="K92" i="3"/>
  <c r="G92" i="3"/>
  <c r="H92" i="3" s="1"/>
  <c r="G4" i="12"/>
  <c r="H4" i="12" s="1"/>
  <c r="K4" i="12"/>
  <c r="G5" i="12"/>
  <c r="H5" i="12" s="1"/>
  <c r="K5" i="12"/>
  <c r="G6" i="12"/>
  <c r="H6" i="12" s="1"/>
  <c r="K6" i="12"/>
  <c r="G7" i="12"/>
  <c r="H7" i="12" s="1"/>
  <c r="K7" i="12"/>
  <c r="G8" i="12"/>
  <c r="H8" i="12" s="1"/>
  <c r="K8" i="12"/>
  <c r="G9" i="12"/>
  <c r="H9" i="12" s="1"/>
  <c r="K9" i="12"/>
  <c r="G11" i="12"/>
  <c r="H11" i="12" s="1"/>
  <c r="K11" i="12"/>
  <c r="G12" i="12"/>
  <c r="H12" i="12" s="1"/>
  <c r="K12" i="12"/>
  <c r="G13" i="12"/>
  <c r="H13" i="12" s="1"/>
  <c r="K13" i="12"/>
  <c r="G14" i="12"/>
  <c r="H14" i="12" s="1"/>
  <c r="K14" i="12"/>
  <c r="G15" i="12"/>
  <c r="H15" i="12" s="1"/>
  <c r="K15" i="12"/>
  <c r="G16" i="12"/>
  <c r="H16" i="12" s="1"/>
  <c r="K16" i="12"/>
  <c r="G19" i="12"/>
  <c r="H19" i="12" s="1"/>
  <c r="K19" i="12"/>
  <c r="G20" i="12"/>
  <c r="H20" i="12" s="1"/>
  <c r="K20" i="12"/>
  <c r="G21" i="12"/>
  <c r="H21" i="12" s="1"/>
  <c r="K21" i="12"/>
  <c r="G22" i="12"/>
  <c r="H22" i="12" s="1"/>
  <c r="K22" i="12"/>
  <c r="G23" i="12"/>
  <c r="H23" i="12" s="1"/>
  <c r="K23" i="12"/>
  <c r="K24" i="12"/>
  <c r="K25" i="12"/>
  <c r="K26" i="12"/>
  <c r="G18" i="11"/>
  <c r="H18" i="11" s="1"/>
  <c r="K19" i="11"/>
  <c r="G20" i="11"/>
  <c r="H20" i="11" s="1"/>
  <c r="K21" i="11"/>
  <c r="G22" i="11"/>
  <c r="H22" i="11" s="1"/>
  <c r="K23" i="11"/>
  <c r="K5" i="10"/>
  <c r="K8" i="10"/>
  <c r="K10" i="10"/>
  <c r="K12" i="10"/>
  <c r="K14" i="10"/>
  <c r="K16" i="10"/>
  <c r="K18" i="10"/>
  <c r="K20" i="10"/>
  <c r="K4" i="10"/>
  <c r="K6" i="10"/>
  <c r="K7" i="10"/>
  <c r="K9" i="10"/>
  <c r="K11" i="10"/>
  <c r="K13" i="10"/>
  <c r="K15" i="10"/>
  <c r="K17" i="10"/>
  <c r="K19" i="10"/>
  <c r="S4" i="9"/>
  <c r="K4" i="9"/>
  <c r="G4" i="9"/>
  <c r="H4" i="9" s="1"/>
  <c r="K6" i="9"/>
  <c r="S6" i="9"/>
  <c r="K5" i="9"/>
  <c r="S5" i="9"/>
  <c r="K13" i="9"/>
  <c r="G4" i="8"/>
  <c r="H4" i="8" s="1"/>
  <c r="K4" i="8"/>
  <c r="G5" i="8"/>
  <c r="H5" i="8" s="1"/>
  <c r="K5" i="8"/>
  <c r="G6" i="8"/>
  <c r="H6" i="8" s="1"/>
  <c r="K6" i="8"/>
  <c r="G7" i="8"/>
  <c r="H7" i="8" s="1"/>
  <c r="K8" i="8"/>
  <c r="G100" i="3"/>
  <c r="H100" i="3" s="1"/>
  <c r="H11" i="5"/>
  <c r="I11" i="5" s="1"/>
  <c r="L11" i="5"/>
  <c r="H8" i="5"/>
  <c r="I8" i="5" s="1"/>
  <c r="L8" i="5"/>
  <c r="S18" i="3"/>
  <c r="S14" i="3"/>
  <c r="S10" i="3"/>
  <c r="S9" i="3"/>
  <c r="S7" i="3"/>
  <c r="S16" i="3"/>
  <c r="S8" i="3"/>
  <c r="K4" i="3"/>
  <c r="K101" i="3"/>
  <c r="K103" i="3"/>
  <c r="K99" i="3"/>
  <c r="K97" i="3"/>
  <c r="K89" i="3"/>
  <c r="K88" i="3"/>
  <c r="K96" i="3"/>
  <c r="K91" i="3"/>
  <c r="K87" i="3"/>
  <c r="K85" i="3"/>
  <c r="K83" i="3"/>
  <c r="K80" i="3"/>
  <c r="K78" i="3"/>
  <c r="K77" i="3"/>
  <c r="K75" i="3"/>
  <c r="K73" i="3"/>
  <c r="K71" i="3"/>
  <c r="K69" i="3"/>
  <c r="K67" i="3"/>
  <c r="K65" i="3"/>
  <c r="K63" i="3"/>
  <c r="K62" i="3"/>
  <c r="K81" i="3"/>
  <c r="K59" i="3"/>
  <c r="K57" i="3"/>
  <c r="K55" i="3"/>
  <c r="K53" i="3"/>
  <c r="K52" i="3"/>
  <c r="K50" i="3"/>
  <c r="K49" i="3"/>
  <c r="K47" i="3"/>
  <c r="K32" i="3"/>
  <c r="K44" i="3"/>
  <c r="K43" i="3"/>
  <c r="K41" i="3"/>
  <c r="K39" i="3"/>
  <c r="K37" i="3"/>
  <c r="K34" i="3"/>
  <c r="K31" i="3"/>
  <c r="K28" i="3"/>
  <c r="K26" i="3"/>
  <c r="K24" i="3"/>
  <c r="K22" i="3"/>
  <c r="K18" i="3"/>
  <c r="K14" i="3"/>
  <c r="K10" i="3"/>
  <c r="K9" i="3"/>
  <c r="K7" i="3"/>
  <c r="K5" i="3"/>
  <c r="K100" i="3"/>
  <c r="K102" i="3"/>
  <c r="K98" i="3"/>
  <c r="K94" i="3"/>
  <c r="K95" i="3"/>
  <c r="K93" i="3"/>
  <c r="K90" i="3"/>
  <c r="K86" i="3"/>
  <c r="K84" i="3"/>
  <c r="K82" i="3"/>
  <c r="K79" i="3"/>
  <c r="K76" i="3"/>
  <c r="K74" i="3"/>
  <c r="K72" i="3"/>
  <c r="K70" i="3"/>
  <c r="K68" i="3"/>
  <c r="K66" i="3"/>
  <c r="K64" i="3"/>
  <c r="K61" i="3"/>
  <c r="K60" i="3"/>
  <c r="K58" i="3"/>
  <c r="K56" i="3"/>
  <c r="K54" i="3"/>
  <c r="K51" i="3"/>
  <c r="K35" i="3"/>
  <c r="K48" i="3"/>
  <c r="K46" i="3"/>
  <c r="K45" i="3"/>
  <c r="K38" i="3"/>
  <c r="K42" i="3"/>
  <c r="K40" i="3"/>
  <c r="K29" i="3"/>
  <c r="K25" i="3"/>
  <c r="K33" i="3"/>
  <c r="K30" i="3"/>
  <c r="K27" i="3"/>
  <c r="K36" i="3"/>
  <c r="K23" i="3"/>
  <c r="K21" i="3"/>
  <c r="K16" i="3"/>
  <c r="K12" i="3"/>
  <c r="K8" i="3"/>
  <c r="K6" i="3"/>
  <c r="AG109" i="1"/>
  <c r="AG110" i="1" s="1"/>
  <c r="W109" i="1"/>
  <c r="W110" i="1" s="1"/>
  <c r="AB109" i="1"/>
  <c r="AB110" i="1" s="1"/>
  <c r="Q109" i="1"/>
  <c r="Q110" i="1" s="1"/>
  <c r="R3" i="1"/>
  <c r="R109" i="1" s="1"/>
  <c r="R110" i="1" s="1"/>
  <c r="N46" i="1"/>
  <c r="L46" i="1" s="1"/>
  <c r="M46" i="1" s="1"/>
  <c r="N44" i="1"/>
  <c r="L44" i="1" s="1"/>
  <c r="M44" i="1" s="1"/>
  <c r="N42" i="1"/>
  <c r="L42" i="1" s="1"/>
  <c r="M42" i="1" s="1"/>
  <c r="N40" i="1"/>
  <c r="L40" i="1" s="1"/>
  <c r="M40" i="1" s="1"/>
  <c r="N38" i="1"/>
  <c r="L38" i="1" s="1"/>
  <c r="M38" i="1" s="1"/>
  <c r="N36" i="1"/>
  <c r="L36" i="1" s="1"/>
  <c r="M36" i="1" s="1"/>
  <c r="N34" i="1"/>
  <c r="L34" i="1" s="1"/>
  <c r="M34" i="1" s="1"/>
  <c r="N32" i="1"/>
  <c r="L32" i="1" s="1"/>
  <c r="M32" i="1" s="1"/>
  <c r="N30" i="1"/>
  <c r="L30" i="1" s="1"/>
  <c r="M30" i="1" s="1"/>
  <c r="N28" i="1"/>
  <c r="L28" i="1" s="1"/>
  <c r="M28" i="1" s="1"/>
  <c r="N26" i="1"/>
  <c r="L26" i="1" s="1"/>
  <c r="M26" i="1" s="1"/>
  <c r="N24" i="1"/>
  <c r="L24" i="1" s="1"/>
  <c r="M24" i="1" s="1"/>
  <c r="N22" i="1"/>
  <c r="L22" i="1" s="1"/>
  <c r="M22" i="1" s="1"/>
  <c r="N20" i="1"/>
  <c r="L20" i="1" s="1"/>
  <c r="M20" i="1" s="1"/>
  <c r="N18" i="1"/>
  <c r="L18" i="1" s="1"/>
  <c r="M18" i="1" s="1"/>
  <c r="N16" i="1"/>
  <c r="L16" i="1" s="1"/>
  <c r="M16" i="1" s="1"/>
  <c r="N14" i="1"/>
  <c r="L14" i="1" s="1"/>
  <c r="M14" i="1" s="1"/>
  <c r="N12" i="1"/>
  <c r="L12" i="1" s="1"/>
  <c r="M12" i="1" s="1"/>
  <c r="N10" i="1"/>
  <c r="L10" i="1" s="1"/>
  <c r="M10" i="1" s="1"/>
  <c r="N8" i="1"/>
  <c r="L8" i="1" s="1"/>
  <c r="M8" i="1" s="1"/>
  <c r="N6" i="1"/>
  <c r="L6" i="1" s="1"/>
  <c r="M6" i="1" s="1"/>
  <c r="V109" i="1"/>
  <c r="V110" i="1" s="1"/>
  <c r="AA109" i="1"/>
  <c r="AA110" i="1" s="1"/>
  <c r="AF109" i="1"/>
  <c r="AF110" i="1" s="1"/>
  <c r="N45" i="1"/>
  <c r="L45" i="1" s="1"/>
  <c r="M45" i="1" s="1"/>
  <c r="N43" i="1"/>
  <c r="L43" i="1" s="1"/>
  <c r="M43" i="1" s="1"/>
  <c r="N41" i="1"/>
  <c r="L41" i="1" s="1"/>
  <c r="M41" i="1" s="1"/>
  <c r="N39" i="1"/>
  <c r="L39" i="1" s="1"/>
  <c r="M39" i="1" s="1"/>
  <c r="N37" i="1"/>
  <c r="L37" i="1" s="1"/>
  <c r="M37" i="1" s="1"/>
  <c r="N35" i="1"/>
  <c r="L35" i="1" s="1"/>
  <c r="M35" i="1" s="1"/>
  <c r="N33" i="1"/>
  <c r="L33" i="1" s="1"/>
  <c r="M33" i="1" s="1"/>
  <c r="N31" i="1"/>
  <c r="L31" i="1" s="1"/>
  <c r="M31" i="1" s="1"/>
  <c r="N29" i="1"/>
  <c r="L29" i="1" s="1"/>
  <c r="M29" i="1" s="1"/>
  <c r="N27" i="1"/>
  <c r="L27" i="1" s="1"/>
  <c r="M27" i="1" s="1"/>
  <c r="N25" i="1"/>
  <c r="L25" i="1" s="1"/>
  <c r="M25" i="1" s="1"/>
  <c r="N23" i="1"/>
  <c r="L23" i="1" s="1"/>
  <c r="M23" i="1" s="1"/>
  <c r="N21" i="1"/>
  <c r="L21" i="1" s="1"/>
  <c r="M21" i="1" s="1"/>
  <c r="N19" i="1"/>
  <c r="L19" i="1" s="1"/>
  <c r="M19" i="1" s="1"/>
  <c r="N17" i="1"/>
  <c r="L17" i="1" s="1"/>
  <c r="M17" i="1" s="1"/>
  <c r="N15" i="1"/>
  <c r="L15" i="1" s="1"/>
  <c r="M15" i="1" s="1"/>
  <c r="N13" i="1"/>
  <c r="L13" i="1" s="1"/>
  <c r="M13" i="1" s="1"/>
  <c r="N11" i="1"/>
  <c r="L11" i="1" s="1"/>
  <c r="M11" i="1" s="1"/>
  <c r="N9" i="1"/>
  <c r="L9" i="1" s="1"/>
  <c r="M9" i="1" s="1"/>
  <c r="N7" i="1"/>
  <c r="L7" i="1" s="1"/>
  <c r="M7" i="1" s="1"/>
  <c r="N5" i="1"/>
  <c r="L5" i="1" s="1"/>
  <c r="M5" i="1" s="1"/>
  <c r="H25" i="3"/>
  <c r="C8" i="2" s="1"/>
  <c r="H85" i="3"/>
  <c r="C10" i="2" s="1"/>
  <c r="H105" i="1"/>
  <c r="M4" i="1"/>
  <c r="H107" i="1"/>
  <c r="H104" i="1"/>
  <c r="H103" i="1"/>
  <c r="C5" i="2" l="1"/>
  <c r="D5" i="2" s="1"/>
  <c r="C11" i="2"/>
  <c r="G104" i="3"/>
  <c r="H104" i="3" s="1"/>
  <c r="C4" i="2" s="1"/>
  <c r="C4" i="14" s="1"/>
  <c r="C7" i="2"/>
  <c r="D7" i="2" s="1"/>
  <c r="G6" i="2"/>
  <c r="D6" i="2"/>
  <c r="G8" i="2"/>
  <c r="D8" i="2"/>
  <c r="G10" i="2"/>
  <c r="D10" i="2"/>
  <c r="D13" i="2"/>
  <c r="H28" i="12"/>
  <c r="H25" i="11"/>
  <c r="H25" i="10"/>
  <c r="H15" i="9"/>
  <c r="H12" i="8"/>
  <c r="C9" i="2"/>
  <c r="L109" i="1"/>
  <c r="L110" i="1" s="1"/>
  <c r="M109" i="1"/>
  <c r="M110" i="1" s="1"/>
  <c r="I66" i="1"/>
  <c r="F66" i="1" s="1"/>
  <c r="G66" i="1" s="1"/>
  <c r="I90" i="1"/>
  <c r="F90" i="1" s="1"/>
  <c r="G90" i="1" s="1"/>
  <c r="I31" i="1"/>
  <c r="F31" i="1" s="1"/>
  <c r="G31" i="1" s="1"/>
  <c r="H31" i="1" s="1"/>
  <c r="I60" i="1"/>
  <c r="F60" i="1" s="1"/>
  <c r="G60" i="1" s="1"/>
  <c r="I20" i="1"/>
  <c r="F20" i="1" s="1"/>
  <c r="G20" i="1" s="1"/>
  <c r="H20" i="1" s="1"/>
  <c r="I28" i="1"/>
  <c r="F28" i="1" s="1"/>
  <c r="G28" i="1" s="1"/>
  <c r="I26" i="1"/>
  <c r="F26" i="1" s="1"/>
  <c r="G26" i="1" s="1"/>
  <c r="H26" i="1" s="1"/>
  <c r="I37" i="1"/>
  <c r="F37" i="1" s="1"/>
  <c r="G37" i="1" s="1"/>
  <c r="I35" i="1"/>
  <c r="F35" i="1" s="1"/>
  <c r="G35" i="1" s="1"/>
  <c r="H35" i="1" s="1"/>
  <c r="I22" i="1"/>
  <c r="F22" i="1" s="1"/>
  <c r="G22" i="1" s="1"/>
  <c r="I78" i="1"/>
  <c r="F78" i="1" s="1"/>
  <c r="G78" i="1" s="1"/>
  <c r="H78" i="1" s="1"/>
  <c r="I76" i="1"/>
  <c r="F76" i="1" s="1"/>
  <c r="G76" i="1" s="1"/>
  <c r="I88" i="1"/>
  <c r="F88" i="1" s="1"/>
  <c r="G88" i="1" s="1"/>
  <c r="H88" i="1" s="1"/>
  <c r="I94" i="1"/>
  <c r="F94" i="1" s="1"/>
  <c r="G94" i="1" s="1"/>
  <c r="I12" i="1"/>
  <c r="F12" i="1" s="1"/>
  <c r="G12" i="1" s="1"/>
  <c r="H12" i="1" s="1"/>
  <c r="I17" i="1"/>
  <c r="F17" i="1" s="1"/>
  <c r="G17" i="1" s="1"/>
  <c r="I54" i="1"/>
  <c r="F54" i="1" s="1"/>
  <c r="G54" i="1" s="1"/>
  <c r="H54" i="1" s="1"/>
  <c r="I13" i="1"/>
  <c r="F13" i="1" s="1"/>
  <c r="G13" i="1" s="1"/>
  <c r="I43" i="1"/>
  <c r="F43" i="1" s="1"/>
  <c r="G43" i="1" s="1"/>
  <c r="H43" i="1" s="1"/>
  <c r="I64" i="1"/>
  <c r="F64" i="1" s="1"/>
  <c r="G64" i="1" s="1"/>
  <c r="I81" i="1"/>
  <c r="F81" i="1" s="1"/>
  <c r="G81" i="1" s="1"/>
  <c r="H81" i="1" s="1"/>
  <c r="I67" i="1"/>
  <c r="F67" i="1" s="1"/>
  <c r="G67" i="1" s="1"/>
  <c r="I55" i="1"/>
  <c r="F55" i="1" s="1"/>
  <c r="G55" i="1" s="1"/>
  <c r="H55" i="1" s="1"/>
  <c r="I8" i="1"/>
  <c r="F8" i="1" s="1"/>
  <c r="G8" i="1" s="1"/>
  <c r="I34" i="1"/>
  <c r="F34" i="1" s="1"/>
  <c r="G34" i="1" s="1"/>
  <c r="H34" i="1" s="1"/>
  <c r="I21" i="1"/>
  <c r="F21" i="1" s="1"/>
  <c r="G21" i="1" s="1"/>
  <c r="I39" i="1"/>
  <c r="F39" i="1" s="1"/>
  <c r="G39" i="1" s="1"/>
  <c r="H39" i="1" s="1"/>
  <c r="I11" i="1"/>
  <c r="F11" i="1" s="1"/>
  <c r="G11" i="1" s="1"/>
  <c r="I87" i="1"/>
  <c r="F87" i="1" s="1"/>
  <c r="G87" i="1" s="1"/>
  <c r="H87" i="1" s="1"/>
  <c r="I27" i="1"/>
  <c r="F27" i="1" s="1"/>
  <c r="G27" i="1" s="1"/>
  <c r="I91" i="1"/>
  <c r="F91" i="1" s="1"/>
  <c r="G91" i="1" s="1"/>
  <c r="H91" i="1" s="1"/>
  <c r="I24" i="1"/>
  <c r="F24" i="1" s="1"/>
  <c r="G24" i="1" s="1"/>
  <c r="I74" i="1"/>
  <c r="F74" i="1" s="1"/>
  <c r="G74" i="1" s="1"/>
  <c r="H74" i="1" s="1"/>
  <c r="I32" i="1"/>
  <c r="F32" i="1" s="1"/>
  <c r="G32" i="1" s="1"/>
  <c r="I38" i="1"/>
  <c r="F38" i="1" s="1"/>
  <c r="G38" i="1" s="1"/>
  <c r="H38" i="1" s="1"/>
  <c r="I70" i="1"/>
  <c r="F70" i="1" s="1"/>
  <c r="G70" i="1" s="1"/>
  <c r="I3" i="1"/>
  <c r="F3" i="1" s="1"/>
  <c r="G3" i="1" s="1"/>
  <c r="I42" i="1"/>
  <c r="F42" i="1" s="1"/>
  <c r="G42" i="1" s="1"/>
  <c r="I56" i="1"/>
  <c r="F56" i="1" s="1"/>
  <c r="G56" i="1" s="1"/>
  <c r="H56" i="1" s="1"/>
  <c r="I23" i="1"/>
  <c r="F23" i="1" s="1"/>
  <c r="G23" i="1" s="1"/>
  <c r="I49" i="1"/>
  <c r="F49" i="1" s="1"/>
  <c r="G49" i="1" s="1"/>
  <c r="H49" i="1" s="1"/>
  <c r="I84" i="1"/>
  <c r="F84" i="1" s="1"/>
  <c r="G84" i="1" s="1"/>
  <c r="I4" i="1"/>
  <c r="F4" i="1" s="1"/>
  <c r="G4" i="1" s="1"/>
  <c r="H4" i="1" s="1"/>
  <c r="I89" i="1"/>
  <c r="F89" i="1" s="1"/>
  <c r="G89" i="1" s="1"/>
  <c r="I79" i="1"/>
  <c r="F79" i="1" s="1"/>
  <c r="G79" i="1" s="1"/>
  <c r="H79" i="1" s="1"/>
  <c r="I45" i="1"/>
  <c r="F45" i="1" s="1"/>
  <c r="G45" i="1" s="1"/>
  <c r="I92" i="1"/>
  <c r="F92" i="1" s="1"/>
  <c r="G92" i="1" s="1"/>
  <c r="H92" i="1" s="1"/>
  <c r="I102" i="1"/>
  <c r="F102" i="1" s="1"/>
  <c r="G102" i="1" s="1"/>
  <c r="I93" i="1"/>
  <c r="F93" i="1" s="1"/>
  <c r="G93" i="1" s="1"/>
  <c r="H93" i="1" s="1"/>
  <c r="I85" i="1"/>
  <c r="F85" i="1" s="1"/>
  <c r="G85" i="1" s="1"/>
  <c r="I58" i="1"/>
  <c r="F58" i="1" s="1"/>
  <c r="G58" i="1" s="1"/>
  <c r="H58" i="1" s="1"/>
  <c r="I82" i="1"/>
  <c r="F82" i="1" s="1"/>
  <c r="G82" i="1" s="1"/>
  <c r="I99" i="1"/>
  <c r="F99" i="1" s="1"/>
  <c r="G99" i="1" s="1"/>
  <c r="H99" i="1" s="1"/>
  <c r="I5" i="1"/>
  <c r="F5" i="1" s="1"/>
  <c r="G5" i="1" s="1"/>
  <c r="I68" i="1"/>
  <c r="F68" i="1" s="1"/>
  <c r="G68" i="1" s="1"/>
  <c r="H68" i="1" s="1"/>
  <c r="I53" i="1"/>
  <c r="F53" i="1" s="1"/>
  <c r="G53" i="1" s="1"/>
  <c r="I9" i="1"/>
  <c r="F9" i="1" s="1"/>
  <c r="G9" i="1" s="1"/>
  <c r="H9" i="1" s="1"/>
  <c r="I62" i="1"/>
  <c r="F62" i="1" s="1"/>
  <c r="G62" i="1" s="1"/>
  <c r="I59" i="1"/>
  <c r="F59" i="1" s="1"/>
  <c r="G59" i="1" s="1"/>
  <c r="H59" i="1" s="1"/>
  <c r="I33" i="1"/>
  <c r="F33" i="1" s="1"/>
  <c r="G33" i="1" s="1"/>
  <c r="I40" i="1"/>
  <c r="F40" i="1" s="1"/>
  <c r="G40" i="1" s="1"/>
  <c r="H40" i="1" s="1"/>
  <c r="I10" i="1"/>
  <c r="F10" i="1" s="1"/>
  <c r="G10" i="1" s="1"/>
  <c r="I29" i="1"/>
  <c r="F29" i="1" s="1"/>
  <c r="G29" i="1" s="1"/>
  <c r="H29" i="1" s="1"/>
  <c r="I14" i="1"/>
  <c r="F14" i="1" s="1"/>
  <c r="G14" i="1" s="1"/>
  <c r="I75" i="1"/>
  <c r="F75" i="1" s="1"/>
  <c r="G75" i="1" s="1"/>
  <c r="H75" i="1" s="1"/>
  <c r="I95" i="1"/>
  <c r="F95" i="1" s="1"/>
  <c r="G95" i="1" s="1"/>
  <c r="I46" i="1"/>
  <c r="F46" i="1" s="1"/>
  <c r="G46" i="1" s="1"/>
  <c r="H46" i="1" s="1"/>
  <c r="I52" i="1"/>
  <c r="F52" i="1" s="1"/>
  <c r="G52" i="1" s="1"/>
  <c r="I6" i="1"/>
  <c r="F6" i="1" s="1"/>
  <c r="G6" i="1" s="1"/>
  <c r="H6" i="1" s="1"/>
  <c r="I18" i="1"/>
  <c r="F18" i="1" s="1"/>
  <c r="G18" i="1" s="1"/>
  <c r="I77" i="1"/>
  <c r="F77" i="1" s="1"/>
  <c r="G77" i="1" s="1"/>
  <c r="H77" i="1" s="1"/>
  <c r="I7" i="1"/>
  <c r="F7" i="1" s="1"/>
  <c r="G7" i="1" s="1"/>
  <c r="I98" i="1"/>
  <c r="F98" i="1" s="1"/>
  <c r="G98" i="1" s="1"/>
  <c r="H98" i="1" s="1"/>
  <c r="I69" i="1"/>
  <c r="F69" i="1" s="1"/>
  <c r="G69" i="1" s="1"/>
  <c r="I61" i="1"/>
  <c r="F61" i="1" s="1"/>
  <c r="G61" i="1" s="1"/>
  <c r="H61" i="1" s="1"/>
  <c r="I51" i="1"/>
  <c r="F51" i="1" s="1"/>
  <c r="G51" i="1" s="1"/>
  <c r="I36" i="1"/>
  <c r="F36" i="1" s="1"/>
  <c r="G36" i="1" s="1"/>
  <c r="H36" i="1" s="1"/>
  <c r="I50" i="1"/>
  <c r="F50" i="1" s="1"/>
  <c r="G50" i="1" s="1"/>
  <c r="I47" i="1"/>
  <c r="F47" i="1" s="1"/>
  <c r="G47" i="1" s="1"/>
  <c r="H47" i="1" s="1"/>
  <c r="I25" i="1"/>
  <c r="F25" i="1" s="1"/>
  <c r="G25" i="1" s="1"/>
  <c r="I72" i="1"/>
  <c r="F72" i="1" s="1"/>
  <c r="G72" i="1" s="1"/>
  <c r="H72" i="1" s="1"/>
  <c r="I83" i="1"/>
  <c r="F83" i="1" s="1"/>
  <c r="G83" i="1" s="1"/>
  <c r="I71" i="1"/>
  <c r="F71" i="1" s="1"/>
  <c r="G71" i="1" s="1"/>
  <c r="H71" i="1" s="1"/>
  <c r="I73" i="1"/>
  <c r="F73" i="1" s="1"/>
  <c r="G73" i="1" s="1"/>
  <c r="I63" i="1"/>
  <c r="F63" i="1" s="1"/>
  <c r="G63" i="1" s="1"/>
  <c r="H63" i="1" s="1"/>
  <c r="I86" i="1"/>
  <c r="F86" i="1" s="1"/>
  <c r="G86" i="1" s="1"/>
  <c r="I41" i="1"/>
  <c r="F41" i="1" s="1"/>
  <c r="G41" i="1" s="1"/>
  <c r="H41" i="1" s="1"/>
  <c r="I19" i="1"/>
  <c r="F19" i="1" s="1"/>
  <c r="G19" i="1" s="1"/>
  <c r="I97" i="1"/>
  <c r="F97" i="1" s="1"/>
  <c r="G97" i="1" s="1"/>
  <c r="H97" i="1" s="1"/>
  <c r="I80" i="1"/>
  <c r="F80" i="1" s="1"/>
  <c r="G80" i="1" s="1"/>
  <c r="I101" i="1"/>
  <c r="F101" i="1" s="1"/>
  <c r="G101" i="1" s="1"/>
  <c r="H101" i="1" s="1"/>
  <c r="I100" i="1"/>
  <c r="F100" i="1" s="1"/>
  <c r="G100" i="1" s="1"/>
  <c r="I96" i="1"/>
  <c r="F96" i="1" s="1"/>
  <c r="G96" i="1" s="1"/>
  <c r="H96" i="1" s="1"/>
  <c r="I48" i="1"/>
  <c r="F48" i="1" s="1"/>
  <c r="G48" i="1" s="1"/>
  <c r="I57" i="1"/>
  <c r="F57" i="1" s="1"/>
  <c r="G57" i="1" s="1"/>
  <c r="H57" i="1" s="1"/>
  <c r="I65" i="1"/>
  <c r="F65" i="1" s="1"/>
  <c r="G65" i="1" s="1"/>
  <c r="I16" i="1"/>
  <c r="F16" i="1" s="1"/>
  <c r="G16" i="1" s="1"/>
  <c r="H16" i="1" s="1"/>
  <c r="I15" i="1"/>
  <c r="F15" i="1" s="1"/>
  <c r="G15" i="1" s="1"/>
  <c r="I44" i="1"/>
  <c r="F44" i="1" s="1"/>
  <c r="G44" i="1" s="1"/>
  <c r="I30" i="1"/>
  <c r="F30" i="1" s="1"/>
  <c r="G30" i="1" s="1"/>
  <c r="H66" i="1"/>
  <c r="G5" i="2" l="1"/>
  <c r="D11" i="2"/>
  <c r="G12" i="2"/>
  <c r="G11" i="2"/>
  <c r="G7" i="2"/>
  <c r="G4" i="2"/>
  <c r="D4" i="2"/>
  <c r="G9" i="2"/>
  <c r="D9" i="2"/>
  <c r="H3" i="1"/>
  <c r="H44" i="1"/>
  <c r="H15" i="1"/>
  <c r="H65" i="1"/>
  <c r="H48" i="1"/>
  <c r="H100" i="1"/>
  <c r="H80" i="1"/>
  <c r="H19" i="1"/>
  <c r="H86" i="1"/>
  <c r="H73" i="1"/>
  <c r="H83" i="1"/>
  <c r="H25" i="1"/>
  <c r="H50" i="1"/>
  <c r="H51" i="1"/>
  <c r="H69" i="1"/>
  <c r="H7" i="1"/>
  <c r="H18" i="1"/>
  <c r="H52" i="1"/>
  <c r="H95" i="1"/>
  <c r="H14" i="1"/>
  <c r="H10" i="1"/>
  <c r="H33" i="1"/>
  <c r="H62" i="1"/>
  <c r="H53" i="1"/>
  <c r="H5" i="1"/>
  <c r="H82" i="1"/>
  <c r="H85" i="1"/>
  <c r="H102" i="1"/>
  <c r="H45" i="1"/>
  <c r="H89" i="1"/>
  <c r="H84" i="1"/>
  <c r="H23" i="1"/>
  <c r="H42" i="1"/>
  <c r="H70" i="1"/>
  <c r="H32" i="1"/>
  <c r="H24" i="1"/>
  <c r="H27" i="1"/>
  <c r="H11" i="1"/>
  <c r="H21" i="1"/>
  <c r="H8" i="1"/>
  <c r="H67" i="1"/>
  <c r="H64" i="1"/>
  <c r="H13" i="1"/>
  <c r="H17" i="1"/>
  <c r="H94" i="1"/>
  <c r="H76" i="1"/>
  <c r="H22" i="1"/>
  <c r="H28" i="1"/>
  <c r="H60" i="1"/>
  <c r="H90" i="1"/>
  <c r="H30" i="1"/>
  <c r="H37" i="1" l="1"/>
  <c r="H109" i="1" s="1"/>
  <c r="G109" i="1"/>
  <c r="H110" i="1" l="1"/>
  <c r="G110" i="1"/>
</calcChain>
</file>

<file path=xl/sharedStrings.xml><?xml version="1.0" encoding="utf-8"?>
<sst xmlns="http://schemas.openxmlformats.org/spreadsheetml/2006/main" count="887" uniqueCount="328">
  <si>
    <t>Polyphenol mg per 100g</t>
  </si>
  <si>
    <t>Cloves Spice (1 tsp)</t>
  </si>
  <si>
    <t>Peppermint (1 bag)</t>
  </si>
  <si>
    <t>Cocoa powder (1 tblspn)</t>
  </si>
  <si>
    <t xml:space="preserve">Oregano Spice (1 tsp) </t>
  </si>
  <si>
    <t>Flaxseed meal (2 tblspn)</t>
  </si>
  <si>
    <t>Capers (1 tblspn)</t>
  </si>
  <si>
    <t>Pecan nut Seeds (1 palm ful)</t>
  </si>
  <si>
    <t>Soy flour (2 tblspn)</t>
  </si>
  <si>
    <t>Basil, dried (1 tsp)</t>
  </si>
  <si>
    <t>Ginger, dried (1 tsp)</t>
  </si>
  <si>
    <t>Maize flour (2 tblspn)</t>
  </si>
  <si>
    <t>Soy tempeh (3 tblspn)</t>
  </si>
  <si>
    <t>Apple (whole)</t>
  </si>
  <si>
    <t>Spinach ( 1cup)</t>
  </si>
  <si>
    <t>Shallot (1 cup)</t>
  </si>
  <si>
    <t>Lemon dried (1 tsp)</t>
  </si>
  <si>
    <t>Soy yogurt (small pot)</t>
  </si>
  <si>
    <t>Soy meat (palm size)</t>
  </si>
  <si>
    <t>Olive Oil, Extra Virgin (1 Tblspn)</t>
  </si>
  <si>
    <t>Peach Fruit (one whole)</t>
  </si>
  <si>
    <t>Orange juice, blood orange (medium glass)</t>
  </si>
  <si>
    <t>Cumin (1 tsp)</t>
  </si>
  <si>
    <t>Grapefruit juice (1 medium glass)</t>
  </si>
  <si>
    <t>Cinnamon (1 tsp)</t>
  </si>
  <si>
    <t>Broccoli (1 cup)</t>
  </si>
  <si>
    <t>lemon juice (1 tblpsn)</t>
  </si>
  <si>
    <t>Apricot (1 whole)</t>
  </si>
  <si>
    <t>Caraway (1 tps)</t>
  </si>
  <si>
    <t>Rye flour (2 tblspn)</t>
  </si>
  <si>
    <t>Walnut (1 palm size)</t>
  </si>
  <si>
    <t>Potato (5 egg size)</t>
  </si>
  <si>
    <t>Parsley ( 1 tsp)</t>
  </si>
  <si>
    <t>Nectarine (1 whole)</t>
  </si>
  <si>
    <t>Lettuce Red (standard portion)</t>
  </si>
  <si>
    <t>Chocolate beverage with milk (1 cup)</t>
  </si>
  <si>
    <t>Quince (one whole)</t>
  </si>
  <si>
    <t>Soy milk ( 1cup)</t>
  </si>
  <si>
    <t>Pummelo juice ( 1 medium glass)</t>
  </si>
  <si>
    <t>Rapeseed oil ( 1 tblspn)</t>
  </si>
  <si>
    <t>Pear (1 whole)</t>
  </si>
  <si>
    <t>Soybean sprout (4 tblspn)</t>
  </si>
  <si>
    <t>Carrot (1 medium)</t>
  </si>
  <si>
    <t>Vinegar (1 tsp)</t>
  </si>
  <si>
    <t>Soy cheese (matchbox size)</t>
  </si>
  <si>
    <t>Pepper, Green (one pepper)</t>
  </si>
  <si>
    <t>Buckwheat Groats (1 cup cooked)</t>
  </si>
  <si>
    <t>Buckwheat flour (2 tblspn)</t>
  </si>
  <si>
    <t>Usual Serving in grams</t>
  </si>
  <si>
    <t>Kale (1 cup)</t>
  </si>
  <si>
    <t>Food (usual serving)</t>
  </si>
  <si>
    <t>Polyphenol mg per 1g</t>
  </si>
  <si>
    <t>Curry, powder (1 tsp)</t>
  </si>
  <si>
    <t>Almonds (1 palmful)</t>
  </si>
  <si>
    <t>How many usual servings per WEEK?</t>
  </si>
  <si>
    <t>Total Polyphenol mg  per week</t>
  </si>
  <si>
    <t>Total Polyphenol mg per day</t>
  </si>
  <si>
    <t>Chestnut (palmful)</t>
  </si>
  <si>
    <t>Sage (1 tsp)</t>
  </si>
  <si>
    <t>Thyme, dried (1 tsp)</t>
  </si>
  <si>
    <t>Chocolate, Dark 85% Cocoa (small bar)</t>
  </si>
  <si>
    <t>Hazelnut  (1 palmful)</t>
  </si>
  <si>
    <t>Lettuce,Green (normal portion)</t>
  </si>
  <si>
    <t>Marjoram herb (1 tsp)</t>
  </si>
  <si>
    <t>Chocolate, Milk Cocoa powder (2 tblspn)</t>
  </si>
  <si>
    <t>Pomegranate juice (1 small glass)</t>
  </si>
  <si>
    <t>Soybean, Roasted (1 tblspn)</t>
  </si>
  <si>
    <t>Rosemary (1 tsp)</t>
  </si>
  <si>
    <t>Spearmint, dried (1 tsp)</t>
  </si>
  <si>
    <t>Star anise  (1tsp)</t>
  </si>
  <si>
    <t>Wheat flour, Whole Grain (2 tblspn)</t>
  </si>
  <si>
    <t>Wine, Rose (small glass)</t>
  </si>
  <si>
    <t>Wine, white (small Glass)</t>
  </si>
  <si>
    <t>Polyphenol mg per usual serving</t>
  </si>
  <si>
    <t>Name</t>
  </si>
  <si>
    <t>Blackberrys (1 handful (50g))</t>
  </si>
  <si>
    <t>Blackcurrant (1 handful (50g))</t>
  </si>
  <si>
    <t>Blueberries (1 handful (50g))</t>
  </si>
  <si>
    <t>Cherrys (1 handful (50g))</t>
  </si>
  <si>
    <t>Chokeberry, Black (handful (50g))</t>
  </si>
  <si>
    <t>Elderberry, Black (handful (50g))</t>
  </si>
  <si>
    <t>Raspberry (1 handful (50g))</t>
  </si>
  <si>
    <t>Redcurrant ( 1 handful (50g))</t>
  </si>
  <si>
    <t>Strawberry Fruits (1 large handful (50g))</t>
  </si>
  <si>
    <t>Celery (1 Sticks)</t>
  </si>
  <si>
    <t>Grapes green (10 grapes)</t>
  </si>
  <si>
    <t>Grapes, Black (10 grapes)</t>
  </si>
  <si>
    <t>Oats (3 tblspn)</t>
  </si>
  <si>
    <t>Olives, Black (1 olives)</t>
  </si>
  <si>
    <t>Olives, Green (1 olives)</t>
  </si>
  <si>
    <t>Onion, Red (half onion)</t>
  </si>
  <si>
    <t>Onion, white (half onion)</t>
  </si>
  <si>
    <t>Onion, yellow (half of onion)</t>
  </si>
  <si>
    <t>Plum  (1 plum)</t>
  </si>
  <si>
    <t>Prunes (1 prune)</t>
  </si>
  <si>
    <t>Apple juice, pure (1 medium)</t>
  </si>
  <si>
    <t>Asparagus (5 spears)</t>
  </si>
  <si>
    <t>Beans, black (half cup)</t>
  </si>
  <si>
    <t>Beans, White (half cup)</t>
  </si>
  <si>
    <t>Chicory, Green (one head)</t>
  </si>
  <si>
    <t>Chicory, Red (one head)</t>
  </si>
  <si>
    <t>Endive (half cup)</t>
  </si>
  <si>
    <t>Globe artichoke heads (1 medium)</t>
  </si>
  <si>
    <t>Wine, Red (small glass)</t>
  </si>
  <si>
    <t>Tofu (half cup)</t>
  </si>
  <si>
    <t>Tomato (one tomatoes)</t>
  </si>
  <si>
    <t>Dates, Ajaw (1 date)</t>
  </si>
  <si>
    <t>Dates, Medjool (1 date)</t>
  </si>
  <si>
    <t>Lovage (handful is 5g)</t>
  </si>
  <si>
    <t>Chilli, Birds eye (one chiili)</t>
  </si>
  <si>
    <t>Tea, Black (1 bag = 3g)</t>
  </si>
  <si>
    <t>Tea, Green Matcha (1 tsp = 3g)</t>
  </si>
  <si>
    <t>Tea, Green ( 1 bag = 2g)</t>
  </si>
  <si>
    <t>Coffee (1 heaped tsp)</t>
  </si>
  <si>
    <t>Main Polyphenol</t>
  </si>
  <si>
    <t>Nuts</t>
  </si>
  <si>
    <t>Flavnoids mg per 100g</t>
  </si>
  <si>
    <t>Flavnoids mg per 1g</t>
  </si>
  <si>
    <t>Flavnoids mg per usal serving</t>
  </si>
  <si>
    <t>Flavnoids mg per week</t>
  </si>
  <si>
    <t>Flavnoids mg per day</t>
  </si>
  <si>
    <t>Total grams</t>
  </si>
  <si>
    <t>Total miligrams</t>
  </si>
  <si>
    <t>Total Ploy Phenols by adding</t>
  </si>
  <si>
    <t>Phenolic Acids mg per week</t>
  </si>
  <si>
    <t>Phenolic Acids mg per usal serving</t>
  </si>
  <si>
    <t>Phenolic Acids mg per 1g</t>
  </si>
  <si>
    <t>Phenolic Acids mg per 100g</t>
  </si>
  <si>
    <t>Stilbenes mg per week</t>
  </si>
  <si>
    <t>Stilbenes mg per usal serving</t>
  </si>
  <si>
    <t>Stilbenes mg per 1g</t>
  </si>
  <si>
    <t>Stilbenes mg per 100g</t>
  </si>
  <si>
    <t>Lignans mg per week</t>
  </si>
  <si>
    <t>Lignans mg per usal serving</t>
  </si>
  <si>
    <t>Lignans mg per 1g</t>
  </si>
  <si>
    <t>Lignans mg per 100g</t>
  </si>
  <si>
    <t>Other Polyphenols mg per usal serving</t>
  </si>
  <si>
    <t>Other Polyphenols mg per 1g</t>
  </si>
  <si>
    <t>Other Polyphenols mg per 100g</t>
  </si>
  <si>
    <t>Other Polyphenols mg per week</t>
  </si>
  <si>
    <t>Other Polyphenols mg per day</t>
  </si>
  <si>
    <t>Lignans mg per day</t>
  </si>
  <si>
    <t>Stilbenes mg per day</t>
  </si>
  <si>
    <t>Phenolic Acids mg per day</t>
  </si>
  <si>
    <t>Fruit</t>
  </si>
  <si>
    <t>Vegetables</t>
  </si>
  <si>
    <t>Drinks</t>
  </si>
  <si>
    <t>Herbs, Spices &amp; Condiments</t>
  </si>
  <si>
    <t>Soy</t>
  </si>
  <si>
    <t>Grains</t>
  </si>
  <si>
    <t>Gooseberry (1 handful = 50g)</t>
  </si>
  <si>
    <t>Tangerine (one medium)</t>
  </si>
  <si>
    <t>Ligonberry (1 handful = 50g)</t>
  </si>
  <si>
    <t>Banana (one medium)</t>
  </si>
  <si>
    <t>Pineapple (1/4 pineapple)</t>
  </si>
  <si>
    <t>Pepper, black (1 tsp)</t>
  </si>
  <si>
    <t>Artichoke, Globe heads (1 medium)</t>
  </si>
  <si>
    <t>Beans &amp; Lentils</t>
  </si>
  <si>
    <t>Meat &amp; Fish</t>
  </si>
  <si>
    <t>Celery, Seeds (1 tsp)</t>
  </si>
  <si>
    <t>Cocoa products</t>
  </si>
  <si>
    <t>Food Category</t>
  </si>
  <si>
    <t>Kcal per serving</t>
  </si>
  <si>
    <t>Tea, Green Matcha (1 heaped tsp = 3g)</t>
  </si>
  <si>
    <t>Flavnoids</t>
  </si>
  <si>
    <t>Phenolic Acids</t>
  </si>
  <si>
    <t>Stilbenes</t>
  </si>
  <si>
    <t>Lignans</t>
  </si>
  <si>
    <t>Other Polyphenols</t>
  </si>
  <si>
    <t>Beans, black (half cup cooked)</t>
  </si>
  <si>
    <t>Lentils (half cup cooked)</t>
  </si>
  <si>
    <t>Protein (g) per serving</t>
  </si>
  <si>
    <t>Carbs (g) per serving</t>
  </si>
  <si>
    <t>Fat (g) per serving</t>
  </si>
  <si>
    <t>Alcohol (g) per serving</t>
  </si>
  <si>
    <t>Nuts &amp; Seeds</t>
  </si>
  <si>
    <t>Cocoa powder (1 Tblspn)</t>
  </si>
  <si>
    <t>Chocolate, Milk Cocoa powder (2 Tblspn)</t>
  </si>
  <si>
    <t>Raisins (1 Tblspn)</t>
  </si>
  <si>
    <t>Chilli, Birds eye (one chilli to 1 tsp)</t>
  </si>
  <si>
    <t>Flaxseed meal (2 Tblspn)</t>
  </si>
  <si>
    <t>Caraway (1 tsp)</t>
  </si>
  <si>
    <t>Turmeric, Dried (1 tsp)</t>
  </si>
  <si>
    <t>lemon juice (1 Tblspn)</t>
  </si>
  <si>
    <t>Capers (1 Tblspn)</t>
  </si>
  <si>
    <t>Olives, Black (5 olives)</t>
  </si>
  <si>
    <t>Olives, Green (5 olives)</t>
  </si>
  <si>
    <t>Caffeine mg per serving</t>
  </si>
  <si>
    <t>L-Theanine mg per serving</t>
  </si>
  <si>
    <t>Total</t>
  </si>
  <si>
    <t>Polyphenol mg per Caffeine mg in usual serving</t>
  </si>
  <si>
    <t>Dates, Ajaw (3 dates)</t>
  </si>
  <si>
    <t>Fig, Dried (3 dried)</t>
  </si>
  <si>
    <t>Food Group</t>
  </si>
  <si>
    <t>Wine, Red (small glass, 125ml)</t>
  </si>
  <si>
    <t>Beans, White (half cup cooked)</t>
  </si>
  <si>
    <t>Wine, Rose (small glass, 125ml)</t>
  </si>
  <si>
    <t>Wine, white (small glass, 125ml)</t>
  </si>
  <si>
    <t>Orange (one medium)</t>
  </si>
  <si>
    <t>Prunes (one medium)</t>
  </si>
  <si>
    <t>Blackcurrant (1 handful = 50g))</t>
  </si>
  <si>
    <t>Chokeberry, Black (1 handful = 50g))</t>
  </si>
  <si>
    <t>Elderberry, Black (1 handful = 50g))</t>
  </si>
  <si>
    <t>Blueberries (1 handful = 50g))</t>
  </si>
  <si>
    <t>Peach, (one medium)</t>
  </si>
  <si>
    <t>Plum  (two medium)</t>
  </si>
  <si>
    <t>Apple (one medium)</t>
  </si>
  <si>
    <t>Cherries (1 handful = 50g))</t>
  </si>
  <si>
    <t>Blackberries (1 handful = 50g))</t>
  </si>
  <si>
    <t>Raspberry (1 handful = 50g))</t>
  </si>
  <si>
    <t>Apple juice, pure (1 medium glass = 150ml)</t>
  </si>
  <si>
    <t>Dates, Medjool (3 dates)</t>
  </si>
  <si>
    <t>Orange juice, (one medium glass = 150ml)</t>
  </si>
  <si>
    <t>Nectarine (one medium)</t>
  </si>
  <si>
    <t>Grapefruit juice (1 medium glass = 150ml)</t>
  </si>
  <si>
    <t>Pomegranate juice (1 small glass = 100ml)</t>
  </si>
  <si>
    <t>Peach Fruit (one medium)</t>
  </si>
  <si>
    <t>Chestnut (palm size = 30g)</t>
  </si>
  <si>
    <t>Walnut (palm size = 30g)</t>
  </si>
  <si>
    <t>Pistachio nuts (palm size = 30g)</t>
  </si>
  <si>
    <t>Pecan nut Seeds (palm size = 30g)</t>
  </si>
  <si>
    <t>Hazelnut  (palm size = 30g)</t>
  </si>
  <si>
    <t>Cashew Nuts, Raw (palm size = 30g)</t>
  </si>
  <si>
    <t>Almonds (palm size = 30g)</t>
  </si>
  <si>
    <t>Chard, Red Swiss (palm size portion = 50g)</t>
  </si>
  <si>
    <t>Chicory, Red (one head = 50g)</t>
  </si>
  <si>
    <t>Onion, Red (half onion = 60g)</t>
  </si>
  <si>
    <t>Chicory, Green (one head = 50g)</t>
  </si>
  <si>
    <t>Shallot (1 cup = 70g)</t>
  </si>
  <si>
    <t>Onion, yellow (half of onion = 60g)</t>
  </si>
  <si>
    <t>Spinach ( 1cup = 60g)</t>
  </si>
  <si>
    <t>Broccoli (1 cup = 70g)</t>
  </si>
  <si>
    <t>Kale (1 cup = 70g)</t>
  </si>
  <si>
    <t>Endive (half cup = 30g)</t>
  </si>
  <si>
    <t>Onion, white (half onion = 60g)</t>
  </si>
  <si>
    <t>Lettuce Red (two handfuls = 50g)</t>
  </si>
  <si>
    <t>Lettuce, Green (two handfuls = 50g)</t>
  </si>
  <si>
    <t>Strawberry Fruits (1 handful = 90g)</t>
  </si>
  <si>
    <t>Avocado (half of medium size)</t>
  </si>
  <si>
    <t>Polyphenol mg per kcal in usual serving</t>
  </si>
  <si>
    <t>Celery, Leaves (one playful = 15g)</t>
  </si>
  <si>
    <t>Tomato (one normal tomato = 60g)</t>
  </si>
  <si>
    <t>Beans, lentils and grains (usual serving)</t>
  </si>
  <si>
    <t>Denmark</t>
  </si>
  <si>
    <t>Greece</t>
  </si>
  <si>
    <t>Population</t>
  </si>
  <si>
    <t>France</t>
  </si>
  <si>
    <t>UK</t>
  </si>
  <si>
    <t>Japan</t>
  </si>
  <si>
    <t>Tea, Green Matcha (1 bag = 1.5g)</t>
  </si>
  <si>
    <t>Caffeine intake</t>
  </si>
  <si>
    <t>Consideration</t>
  </si>
  <si>
    <t>Peppermint Tea (1 bag)</t>
  </si>
  <si>
    <t>Average</t>
  </si>
  <si>
    <t>Germany</t>
  </si>
  <si>
    <t>Italy</t>
  </si>
  <si>
    <t xml:space="preserve">Norway </t>
  </si>
  <si>
    <t>Netherlands</t>
  </si>
  <si>
    <t>Lemon Tea (1  bag)</t>
  </si>
  <si>
    <t>Beans, Lentils and Grains</t>
  </si>
  <si>
    <t>© www.diabeticmuscleandfitness.com</t>
  </si>
  <si>
    <t>Teas &amp; Cocoa Products</t>
  </si>
  <si>
    <t>Coffee products</t>
  </si>
  <si>
    <t>Fruits &amp; Fruit Juices</t>
  </si>
  <si>
    <t>Chocolate, Dark 85% Cocoa (small bar, 25g, 1oz)</t>
  </si>
  <si>
    <t>Avocado (half a medium size)</t>
  </si>
  <si>
    <t>Buckwheat, wholegrain flour (1 slice of bread or 2 Tblspn)</t>
  </si>
  <si>
    <t>Maize flour (1 slice of bread or 2 Tblspn)</t>
  </si>
  <si>
    <t>Oats (1 slice of bread of 3 Tblspn)</t>
  </si>
  <si>
    <t>Chilli, Birds eye (one chilli to 1 tsp dried)</t>
  </si>
  <si>
    <t>Your Lean Gene Report</t>
  </si>
  <si>
    <t>1800mg</t>
  </si>
  <si>
    <t>1600mg</t>
  </si>
  <si>
    <t>1500mg</t>
  </si>
  <si>
    <t>1400mg</t>
  </si>
  <si>
    <t>1300mg</t>
  </si>
  <si>
    <t>1200mg</t>
  </si>
  <si>
    <t>1100mg</t>
  </si>
  <si>
    <t>1000mg</t>
  </si>
  <si>
    <t>650mg</t>
  </si>
  <si>
    <t>Sweden</t>
  </si>
  <si>
    <t>Coffee, caffeinated (1 heaped tsp)</t>
  </si>
  <si>
    <t>Coffee, decaffeinated (1 heaped tsp)</t>
  </si>
  <si>
    <t>Tea, Black decaffeinated (1 bag = 3g)</t>
  </si>
  <si>
    <t>Tea, Black caffeinated (1 bag = 3g)</t>
  </si>
  <si>
    <t>Tea, Green decaffeinated (1 bag = 2g)</t>
  </si>
  <si>
    <t>Tea, Green caffeinated (1  bag = 2g)</t>
  </si>
  <si>
    <t>Wheat whole Grain flour (1 slice bread or 2 Tblspn)</t>
  </si>
  <si>
    <t>Celery, Leaves (one handful = 15g)</t>
  </si>
  <si>
    <t>Activate your Lean Genes with Beans, lentils and Grains that have over 20mg Polyphenols</t>
  </si>
  <si>
    <t>Activate your Lean Genes with teas and cocoa products that have over 100mg Polyphenols</t>
  </si>
  <si>
    <t>Polyphenol mg per serving</t>
  </si>
  <si>
    <t>Tea, Green decaffeinated ( 1 bag = 2g)</t>
  </si>
  <si>
    <t>Tea, Green caffeinated ( 1  bag = 2g)</t>
  </si>
  <si>
    <t>Activate your Lean Genes with fruits that have over 150mg Polyphenols</t>
  </si>
  <si>
    <t>Activate your Lean Genes with Vegetables that have over 20mg Polyphenols</t>
  </si>
  <si>
    <t>Activate your Lean Genes with Herbs and spices that have over 20mg Polyphenols</t>
  </si>
  <si>
    <t>Activate your Lean Genes with nuts and seeds that have over 20mg Polyphenols</t>
  </si>
  <si>
    <t>Activate your Lean Genes whilst controlling caffeine intake</t>
  </si>
  <si>
    <t>Polyphenol intake per day in milligrams (mg)</t>
  </si>
  <si>
    <t>You</t>
  </si>
  <si>
    <t>Total Polyphenol Intake</t>
  </si>
  <si>
    <t>Is your Intake Low, Medium, Optimal or High?</t>
  </si>
  <si>
    <t>Main polyphenol subgroups</t>
  </si>
  <si>
    <t>polyphenols in the food groups that activate your lean genes</t>
  </si>
  <si>
    <t>Flavanones, Flavones</t>
  </si>
  <si>
    <t>Flavonols</t>
  </si>
  <si>
    <t>Flavanols</t>
  </si>
  <si>
    <t>Phenolic acids</t>
  </si>
  <si>
    <t>Catechin, Epicatechin, Epigallocatechin</t>
  </si>
  <si>
    <t>Anthocyanins</t>
  </si>
  <si>
    <t>Cyanidin, Peonidin, Pelargonidin, Malvidin</t>
  </si>
  <si>
    <t xml:space="preserve">Kaempferol, Quercetin, Myricetin, Fisetin, </t>
  </si>
  <si>
    <t>Caffeic acid. Chlorogenic acid</t>
  </si>
  <si>
    <t>Hydroxxycinnamic acids</t>
  </si>
  <si>
    <t>Phenolic acids, Lignans</t>
  </si>
  <si>
    <t>Hydroxybenzoic acids, Lignans</t>
  </si>
  <si>
    <t>Gallic acid, Ellagic Acid, Euquol, Enterodiol, Enterolactone</t>
  </si>
  <si>
    <t xml:space="preserve">Main Polyphenol groups </t>
  </si>
  <si>
    <t>Wine &amp; Grapes</t>
  </si>
  <si>
    <t>National Average daily Polyphenol Intake (mg)</t>
  </si>
  <si>
    <t>Your Average daily Polyphenol intake (mg)</t>
  </si>
  <si>
    <t>Fat (g)  per serving</t>
  </si>
  <si>
    <t>Gallic acid, Ellagic Acid, Euquol, Enterodiol, Enterolactone, Rutin</t>
  </si>
  <si>
    <t>Resveratrol, Piceatannol</t>
  </si>
  <si>
    <t>Naringenin, Luteolin, Apigenin, Hisperadin, Curcumin</t>
  </si>
  <si>
    <t>Enter how many Usual servings you have for each of the 100 foods.  Click on the "LEAN GENE Report" Tab to get your unique report.  compare your intake using the "International Comparison" tab</t>
  </si>
  <si>
    <t>Primary polyphenols &amp; absorbed metabolites That activate your lean 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</si>
</sst>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b/>
      <sz val="11"/>
      <color theme="1"/>
      <name val="Calibri"/>
      <family val="2"/>
      <scheme val="minor"/>
    </font>
    <font>
      <sz val="11"/>
      <name val="Calibri"/>
      <family val="2"/>
      <scheme val="minor"/>
    </font>
    <font>
      <sz val="12"/>
      <color theme="0"/>
      <name val="Montserrat"/>
      <family val="3"/>
    </font>
    <font>
      <sz val="12"/>
      <name val="Montserrat"/>
      <family val="3"/>
    </font>
    <font>
      <b/>
      <sz val="12"/>
      <name val="Montserrat"/>
      <family val="3"/>
    </font>
    <font>
      <sz val="10"/>
      <color theme="0"/>
      <name val="Montserrat"/>
      <family val="3"/>
    </font>
    <font>
      <sz val="10"/>
      <color theme="1"/>
      <name val="Montserrat"/>
      <family val="3"/>
    </font>
    <font>
      <b/>
      <sz val="16"/>
      <name val="Bebas Neue Bold"/>
      <family val="2"/>
    </font>
    <font>
      <sz val="16"/>
      <name val="Bebas Neue Bold"/>
      <family val="2"/>
    </font>
    <font>
      <b/>
      <sz val="20"/>
      <color theme="0"/>
      <name val="Bebas Neue Bold"/>
      <family val="2"/>
    </font>
    <font>
      <b/>
      <sz val="16"/>
      <color theme="0"/>
      <name val="Bebas Neue Bold"/>
      <family val="2"/>
    </font>
    <font>
      <sz val="16"/>
      <color theme="0"/>
      <name val="Bebas Neue Bold"/>
      <family val="2"/>
    </font>
    <font>
      <sz val="12"/>
      <color theme="0"/>
      <name val="Bebas Neue Bold"/>
      <family val="2"/>
    </font>
    <font>
      <sz val="11"/>
      <color theme="1"/>
      <name val="Montserrat"/>
      <family val="3"/>
    </font>
    <font>
      <sz val="14"/>
      <color theme="1"/>
      <name val="Montserrat"/>
      <family val="3"/>
    </font>
    <font>
      <sz val="14"/>
      <color theme="1"/>
      <name val="Bebas Neue Bold"/>
      <family val="2"/>
    </font>
    <font>
      <sz val="8.5"/>
      <color theme="0"/>
      <name val="Montserrat"/>
      <family val="3"/>
    </font>
    <font>
      <b/>
      <sz val="18"/>
      <name val="Bebas Neue Bold"/>
      <family val="2"/>
    </font>
    <font>
      <sz val="18"/>
      <name val="Bebas Neue Bold"/>
      <family val="2"/>
    </font>
    <font>
      <sz val="20"/>
      <color theme="0"/>
      <name val="Bebas Neue"/>
      <family val="2"/>
    </font>
    <font>
      <sz val="16"/>
      <color theme="0"/>
      <name val="Bebas Neue"/>
      <family val="2"/>
    </font>
    <font>
      <sz val="12"/>
      <color theme="0"/>
      <name val="Bebas Neue"/>
      <family val="2"/>
    </font>
    <font>
      <sz val="18"/>
      <color theme="0"/>
      <name val="Bebas Neue"/>
      <family val="2"/>
    </font>
    <font>
      <sz val="18"/>
      <name val="Bebas Neue"/>
      <family val="2"/>
    </font>
  </fonts>
  <fills count="6">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0"/>
        <bgColor indexed="64"/>
      </patternFill>
    </fill>
    <fill>
      <patternFill patternType="solid">
        <fgColor rgb="FF00B0F0"/>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cellStyleXfs>
  <cellXfs count="118">
    <xf numFmtId="0" fontId="0" fillId="0" borderId="0" xfId="0"/>
    <xf numFmtId="0" fontId="0" fillId="2" borderId="0" xfId="0" applyFont="1" applyFill="1" applyAlignment="1" applyProtection="1">
      <alignment horizontal="center" wrapText="1"/>
      <protection locked="0"/>
    </xf>
    <xf numFmtId="0" fontId="2" fillId="2" borderId="0" xfId="0" applyFont="1" applyFill="1" applyAlignment="1" applyProtection="1">
      <alignment horizontal="center" wrapText="1"/>
      <protection locked="0"/>
    </xf>
    <xf numFmtId="0" fontId="1" fillId="0" borderId="0" xfId="0" applyFont="1" applyAlignment="1" applyProtection="1">
      <alignment horizontal="left" wrapText="1"/>
    </xf>
    <xf numFmtId="164" fontId="0" fillId="0" borderId="0" xfId="0" applyNumberFormat="1" applyFont="1" applyAlignment="1" applyProtection="1">
      <alignment horizontal="center" wrapText="1"/>
    </xf>
    <xf numFmtId="0" fontId="0" fillId="0" borderId="0" xfId="0" applyFont="1" applyAlignment="1" applyProtection="1">
      <alignment horizontal="center" wrapText="1"/>
    </xf>
    <xf numFmtId="0" fontId="1" fillId="0" borderId="0" xfId="0" applyFont="1" applyAlignment="1" applyProtection="1">
      <alignment horizontal="center" wrapText="1"/>
    </xf>
    <xf numFmtId="1" fontId="1" fillId="0" borderId="0" xfId="0" applyNumberFormat="1" applyFont="1" applyAlignment="1" applyProtection="1">
      <alignment horizontal="center" wrapText="1"/>
    </xf>
    <xf numFmtId="164" fontId="1" fillId="0" borderId="0" xfId="0" applyNumberFormat="1" applyFont="1" applyAlignment="1" applyProtection="1">
      <alignment horizontal="center" wrapText="1"/>
    </xf>
    <xf numFmtId="0" fontId="0" fillId="0" borderId="0" xfId="0" applyFont="1" applyAlignment="1" applyProtection="1">
      <alignment horizontal="left" wrapText="1"/>
    </xf>
    <xf numFmtId="0" fontId="0" fillId="0" borderId="0" xfId="0" applyAlignment="1" applyProtection="1">
      <alignment horizontal="left" wrapText="1"/>
    </xf>
    <xf numFmtId="1" fontId="0" fillId="0" borderId="0" xfId="0" applyNumberFormat="1" applyFont="1" applyAlignment="1" applyProtection="1">
      <alignment horizontal="center" wrapText="1"/>
    </xf>
    <xf numFmtId="0" fontId="2" fillId="0" borderId="0" xfId="0" applyFont="1" applyAlignment="1" applyProtection="1">
      <alignment horizontal="left" wrapText="1"/>
    </xf>
    <xf numFmtId="0" fontId="0" fillId="0" borderId="0" xfId="0" applyFont="1" applyAlignment="1" applyProtection="1">
      <alignment horizontal="center" wrapText="1"/>
      <protection locked="0"/>
    </xf>
    <xf numFmtId="0" fontId="4" fillId="4" borderId="4" xfId="0" applyFont="1" applyFill="1" applyBorder="1" applyAlignment="1" applyProtection="1">
      <alignment horizontal="left" wrapText="1"/>
    </xf>
    <xf numFmtId="0" fontId="4" fillId="4" borderId="4" xfId="0" applyFont="1" applyFill="1" applyBorder="1" applyAlignment="1" applyProtection="1">
      <alignment horizontal="center" wrapText="1"/>
      <protection locked="0"/>
    </xf>
    <xf numFmtId="0" fontId="4" fillId="4" borderId="4" xfId="0" applyFont="1" applyFill="1" applyBorder="1" applyAlignment="1" applyProtection="1">
      <alignment horizontal="center" wrapText="1"/>
    </xf>
    <xf numFmtId="1" fontId="4" fillId="4" borderId="4" xfId="0" applyNumberFormat="1" applyFont="1" applyFill="1" applyBorder="1" applyAlignment="1" applyProtection="1">
      <alignment horizontal="center" wrapText="1"/>
    </xf>
    <xf numFmtId="164" fontId="4" fillId="4" borderId="4" xfId="0" applyNumberFormat="1" applyFont="1" applyFill="1" applyBorder="1" applyAlignment="1" applyProtection="1">
      <alignment horizontal="center" wrapText="1"/>
    </xf>
    <xf numFmtId="1" fontId="4" fillId="4" borderId="4" xfId="0" applyNumberFormat="1" applyFont="1" applyFill="1" applyBorder="1" applyAlignment="1" applyProtection="1">
      <alignment horizontal="center" wrapText="1"/>
      <protection locked="0"/>
    </xf>
    <xf numFmtId="0" fontId="7" fillId="4" borderId="4" xfId="0" applyFont="1" applyFill="1" applyBorder="1" applyAlignment="1">
      <alignment wrapText="1"/>
    </xf>
    <xf numFmtId="1" fontId="7" fillId="4" borderId="4" xfId="0" applyNumberFormat="1" applyFont="1" applyFill="1" applyBorder="1" applyAlignment="1">
      <alignment horizontal="center" wrapText="1"/>
    </xf>
    <xf numFmtId="0" fontId="7" fillId="4" borderId="0" xfId="0" applyFont="1" applyFill="1" applyAlignment="1">
      <alignment wrapText="1"/>
    </xf>
    <xf numFmtId="0" fontId="4" fillId="4" borderId="0" xfId="0" applyFont="1" applyFill="1" applyBorder="1" applyAlignment="1" applyProtection="1">
      <alignment horizontal="left" wrapText="1"/>
    </xf>
    <xf numFmtId="0" fontId="4" fillId="4" borderId="0" xfId="0" applyFont="1" applyFill="1" applyBorder="1" applyAlignment="1" applyProtection="1">
      <alignment horizontal="center" wrapText="1"/>
      <protection locked="0"/>
    </xf>
    <xf numFmtId="0" fontId="4" fillId="4" borderId="0" xfId="0" applyFont="1" applyFill="1" applyBorder="1" applyAlignment="1" applyProtection="1">
      <alignment horizontal="center" wrapText="1"/>
    </xf>
    <xf numFmtId="1" fontId="4" fillId="4" borderId="0" xfId="0" applyNumberFormat="1" applyFont="1" applyFill="1" applyBorder="1" applyAlignment="1" applyProtection="1">
      <alignment horizontal="center" wrapText="1"/>
    </xf>
    <xf numFmtId="164" fontId="4" fillId="4" borderId="0" xfId="0" applyNumberFormat="1" applyFont="1" applyFill="1" applyBorder="1" applyAlignment="1" applyProtection="1">
      <alignment horizontal="center" wrapText="1"/>
    </xf>
    <xf numFmtId="1" fontId="4" fillId="4" borderId="0" xfId="0" applyNumberFormat="1" applyFont="1" applyFill="1" applyBorder="1" applyAlignment="1" applyProtection="1">
      <alignment horizontal="center" wrapText="1"/>
      <protection locked="0"/>
    </xf>
    <xf numFmtId="0" fontId="5" fillId="4" borderId="0" xfId="0" applyFont="1" applyFill="1" applyBorder="1" applyAlignment="1" applyProtection="1">
      <alignment horizontal="center" wrapText="1"/>
    </xf>
    <xf numFmtId="0" fontId="8" fillId="4" borderId="0" xfId="0" applyFont="1" applyFill="1" applyBorder="1" applyAlignment="1" applyProtection="1">
      <alignment horizontal="center" wrapText="1"/>
    </xf>
    <xf numFmtId="1" fontId="8" fillId="4" borderId="0" xfId="0" applyNumberFormat="1" applyFont="1" applyFill="1" applyBorder="1" applyAlignment="1" applyProtection="1">
      <alignment horizontal="center" wrapText="1"/>
    </xf>
    <xf numFmtId="164" fontId="8" fillId="4" borderId="0" xfId="0" applyNumberFormat="1" applyFont="1" applyFill="1" applyBorder="1" applyAlignment="1" applyProtection="1">
      <alignment horizontal="center" wrapText="1"/>
    </xf>
    <xf numFmtId="0" fontId="8" fillId="4" borderId="0" xfId="0" applyFont="1" applyFill="1" applyBorder="1" applyAlignment="1" applyProtection="1">
      <alignment horizontal="center" wrapText="1"/>
      <protection locked="0"/>
    </xf>
    <xf numFmtId="1" fontId="8" fillId="4" borderId="0" xfId="0" applyNumberFormat="1" applyFont="1" applyFill="1" applyBorder="1" applyAlignment="1" applyProtection="1">
      <alignment horizontal="center" wrapText="1"/>
      <protection locked="0"/>
    </xf>
    <xf numFmtId="0" fontId="9" fillId="4" borderId="0" xfId="0" applyFont="1" applyFill="1" applyBorder="1" applyAlignment="1" applyProtection="1">
      <alignment horizontal="center" wrapText="1"/>
    </xf>
    <xf numFmtId="1" fontId="11" fillId="3" borderId="0" xfId="0" applyNumberFormat="1" applyFont="1" applyFill="1" applyBorder="1" applyAlignment="1" applyProtection="1">
      <alignment horizontal="center" wrapText="1"/>
      <protection locked="0"/>
    </xf>
    <xf numFmtId="0" fontId="11" fillId="4" borderId="0" xfId="0" applyFont="1" applyFill="1" applyBorder="1" applyAlignment="1" applyProtection="1">
      <alignment horizontal="center" wrapText="1"/>
    </xf>
    <xf numFmtId="1" fontId="11" fillId="4" borderId="0" xfId="0" applyNumberFormat="1" applyFont="1" applyFill="1" applyBorder="1" applyAlignment="1" applyProtection="1">
      <alignment horizontal="center" wrapText="1"/>
    </xf>
    <xf numFmtId="164" fontId="11" fillId="4" borderId="0" xfId="0" applyNumberFormat="1" applyFont="1" applyFill="1" applyBorder="1" applyAlignment="1" applyProtection="1">
      <alignment horizontal="center" wrapText="1"/>
    </xf>
    <xf numFmtId="0" fontId="11" fillId="4" borderId="0" xfId="0" applyFont="1" applyFill="1" applyBorder="1" applyAlignment="1" applyProtection="1">
      <alignment horizontal="center" wrapText="1"/>
      <protection locked="0"/>
    </xf>
    <xf numFmtId="1" fontId="11" fillId="4" borderId="0" xfId="0" applyNumberFormat="1" applyFont="1" applyFill="1" applyBorder="1" applyAlignment="1" applyProtection="1">
      <alignment horizontal="center" wrapText="1"/>
      <protection locked="0"/>
    </xf>
    <xf numFmtId="0" fontId="12" fillId="4" borderId="0" xfId="0" applyFont="1" applyFill="1" applyBorder="1" applyAlignment="1" applyProtection="1">
      <alignment horizontal="center" wrapText="1"/>
    </xf>
    <xf numFmtId="0" fontId="14" fillId="4" borderId="0" xfId="0" applyFont="1" applyFill="1" applyAlignment="1">
      <alignment wrapText="1"/>
    </xf>
    <xf numFmtId="1" fontId="7" fillId="4" borderId="0" xfId="0" applyNumberFormat="1" applyFont="1" applyFill="1" applyAlignment="1">
      <alignment wrapText="1"/>
    </xf>
    <xf numFmtId="0" fontId="7" fillId="4" borderId="5" xfId="0" applyFont="1" applyFill="1" applyBorder="1" applyAlignment="1">
      <alignment wrapText="1"/>
    </xf>
    <xf numFmtId="1" fontId="7" fillId="4" borderId="5" xfId="0" applyNumberFormat="1" applyFont="1" applyFill="1" applyBorder="1" applyAlignment="1">
      <alignment horizontal="center" wrapText="1"/>
    </xf>
    <xf numFmtId="9" fontId="7" fillId="4" borderId="4" xfId="0" applyNumberFormat="1" applyFont="1" applyFill="1" applyBorder="1" applyAlignment="1">
      <alignment horizontal="center" wrapText="1"/>
    </xf>
    <xf numFmtId="0" fontId="15" fillId="4" borderId="0" xfId="0" applyFont="1" applyFill="1" applyBorder="1" applyAlignment="1">
      <alignment wrapText="1"/>
    </xf>
    <xf numFmtId="0" fontId="14" fillId="4" borderId="4" xfId="0" applyFont="1" applyFill="1" applyBorder="1" applyAlignment="1">
      <alignment horizontal="center" wrapText="1"/>
    </xf>
    <xf numFmtId="0" fontId="14" fillId="4" borderId="0" xfId="0" applyFont="1" applyFill="1" applyAlignment="1">
      <alignment horizontal="center" wrapText="1"/>
    </xf>
    <xf numFmtId="0" fontId="16" fillId="4" borderId="0" xfId="0" applyFont="1" applyFill="1" applyBorder="1" applyAlignment="1">
      <alignment horizontal="center" wrapText="1"/>
    </xf>
    <xf numFmtId="0" fontId="14" fillId="4" borderId="0" xfId="0" applyFont="1" applyFill="1" applyBorder="1" applyAlignment="1">
      <alignment wrapText="1"/>
    </xf>
    <xf numFmtId="0" fontId="14" fillId="4" borderId="0" xfId="0" applyFont="1" applyFill="1" applyBorder="1" applyAlignment="1">
      <alignment horizontal="center" wrapText="1"/>
    </xf>
    <xf numFmtId="9" fontId="7" fillId="4" borderId="6" xfId="0" applyNumberFormat="1" applyFont="1" applyFill="1" applyBorder="1" applyAlignment="1">
      <alignment horizontal="center" wrapText="1"/>
    </xf>
    <xf numFmtId="0" fontId="7" fillId="4" borderId="6" xfId="0" applyFont="1" applyFill="1" applyBorder="1" applyAlignment="1">
      <alignment wrapText="1"/>
    </xf>
    <xf numFmtId="0" fontId="10" fillId="4" borderId="0" xfId="0" applyFont="1" applyFill="1" applyBorder="1" applyAlignment="1">
      <alignment wrapText="1"/>
    </xf>
    <xf numFmtId="1" fontId="7" fillId="4" borderId="6" xfId="0" applyNumberFormat="1" applyFont="1" applyFill="1" applyBorder="1" applyAlignment="1">
      <alignment horizontal="center" wrapText="1"/>
    </xf>
    <xf numFmtId="0" fontId="11" fillId="3" borderId="4" xfId="0" applyFont="1" applyFill="1" applyBorder="1" applyAlignment="1" applyProtection="1">
      <alignment horizontal="left" wrapText="1"/>
    </xf>
    <xf numFmtId="0" fontId="4" fillId="3" borderId="0" xfId="0" applyFont="1" applyFill="1" applyBorder="1" applyAlignment="1" applyProtection="1">
      <alignment horizontal="left" wrapText="1"/>
    </xf>
    <xf numFmtId="0" fontId="4" fillId="3" borderId="0" xfId="0" applyFont="1" applyFill="1" applyBorder="1" applyAlignment="1" applyProtection="1">
      <alignment horizontal="center" wrapText="1"/>
      <protection locked="0"/>
    </xf>
    <xf numFmtId="0" fontId="4" fillId="3" borderId="0" xfId="0" applyFont="1" applyFill="1" applyBorder="1" applyAlignment="1" applyProtection="1">
      <alignment horizontal="center" wrapText="1"/>
    </xf>
    <xf numFmtId="1" fontId="4" fillId="3" borderId="0" xfId="0" applyNumberFormat="1" applyFont="1" applyFill="1" applyBorder="1" applyAlignment="1" applyProtection="1">
      <alignment horizontal="center" wrapText="1"/>
    </xf>
    <xf numFmtId="164" fontId="4" fillId="3" borderId="0" xfId="0" applyNumberFormat="1" applyFont="1" applyFill="1" applyBorder="1" applyAlignment="1" applyProtection="1">
      <alignment horizontal="center" wrapText="1"/>
    </xf>
    <xf numFmtId="0" fontId="3" fillId="3" borderId="0" xfId="0" applyFont="1" applyFill="1" applyBorder="1" applyAlignment="1" applyProtection="1">
      <alignment horizontal="left" wrapText="1"/>
    </xf>
    <xf numFmtId="0" fontId="3" fillId="3" borderId="0" xfId="0" applyFont="1" applyFill="1" applyBorder="1" applyAlignment="1" applyProtection="1">
      <alignment horizontal="center" wrapText="1"/>
      <protection locked="0"/>
    </xf>
    <xf numFmtId="0" fontId="3" fillId="3" borderId="0" xfId="0" applyFont="1" applyFill="1" applyBorder="1" applyAlignment="1" applyProtection="1">
      <alignment horizontal="center" wrapText="1"/>
    </xf>
    <xf numFmtId="1" fontId="3" fillId="3" borderId="0" xfId="0" applyNumberFormat="1" applyFont="1" applyFill="1" applyBorder="1" applyAlignment="1" applyProtection="1">
      <alignment horizontal="center" wrapText="1"/>
    </xf>
    <xf numFmtId="164" fontId="3" fillId="3" borderId="0" xfId="0" applyNumberFormat="1" applyFont="1" applyFill="1" applyBorder="1" applyAlignment="1" applyProtection="1">
      <alignment horizontal="center" wrapText="1"/>
    </xf>
    <xf numFmtId="0" fontId="18" fillId="4" borderId="0" xfId="0" applyFont="1" applyFill="1" applyBorder="1" applyAlignment="1" applyProtection="1">
      <alignment horizontal="center" wrapText="1"/>
    </xf>
    <xf numFmtId="1" fontId="18" fillId="4" borderId="0" xfId="0" applyNumberFormat="1" applyFont="1" applyFill="1" applyBorder="1" applyAlignment="1" applyProtection="1">
      <alignment horizontal="center" wrapText="1"/>
      <protection locked="0"/>
    </xf>
    <xf numFmtId="0" fontId="19" fillId="4" borderId="0" xfId="0" applyFont="1" applyFill="1" applyBorder="1" applyAlignment="1" applyProtection="1">
      <alignment horizontal="center" wrapText="1"/>
    </xf>
    <xf numFmtId="0" fontId="4" fillId="4" borderId="0" xfId="0" applyFont="1" applyFill="1" applyBorder="1" applyAlignment="1" applyProtection="1">
      <alignment wrapText="1"/>
    </xf>
    <xf numFmtId="0" fontId="7" fillId="4" borderId="0" xfId="0" applyFont="1" applyFill="1" applyBorder="1" applyAlignment="1">
      <alignment wrapText="1"/>
    </xf>
    <xf numFmtId="9" fontId="7" fillId="4" borderId="0" xfId="0" applyNumberFormat="1" applyFont="1" applyFill="1" applyBorder="1" applyAlignment="1">
      <alignment horizontal="center" wrapText="1"/>
    </xf>
    <xf numFmtId="0" fontId="14" fillId="4" borderId="2" xfId="0" applyFont="1" applyFill="1" applyBorder="1" applyAlignment="1">
      <alignment wrapText="1"/>
    </xf>
    <xf numFmtId="0" fontId="14" fillId="4" borderId="2" xfId="0" applyFont="1" applyFill="1" applyBorder="1" applyAlignment="1">
      <alignment horizontal="center" wrapText="1"/>
    </xf>
    <xf numFmtId="3" fontId="14" fillId="4" borderId="4" xfId="0" applyNumberFormat="1" applyFont="1" applyFill="1" applyBorder="1" applyAlignment="1">
      <alignment horizontal="center" wrapText="1"/>
    </xf>
    <xf numFmtId="0" fontId="7" fillId="4" borderId="4" xfId="0" applyFont="1" applyFill="1" applyBorder="1" applyAlignment="1">
      <alignment horizontal="left" wrapText="1"/>
    </xf>
    <xf numFmtId="3" fontId="7" fillId="4" borderId="4" xfId="0" applyNumberFormat="1" applyFont="1" applyFill="1" applyBorder="1" applyAlignment="1">
      <alignment horizontal="center" wrapText="1"/>
    </xf>
    <xf numFmtId="0" fontId="7" fillId="0" borderId="4" xfId="0" applyFont="1" applyBorder="1" applyAlignment="1">
      <alignment horizontal="center"/>
    </xf>
    <xf numFmtId="0" fontId="21" fillId="3" borderId="4" xfId="0" applyFont="1" applyFill="1" applyBorder="1" applyAlignment="1" applyProtection="1">
      <alignment horizontal="center" wrapText="1"/>
    </xf>
    <xf numFmtId="0" fontId="21" fillId="3" borderId="4" xfId="0" applyFont="1" applyFill="1" applyBorder="1" applyAlignment="1" applyProtection="1">
      <alignment horizontal="left" wrapText="1"/>
    </xf>
    <xf numFmtId="0" fontId="21" fillId="3" borderId="4" xfId="0" applyFont="1" applyFill="1" applyBorder="1" applyAlignment="1">
      <alignment horizontal="left" wrapText="1"/>
    </xf>
    <xf numFmtId="1" fontId="21" fillId="3" borderId="4" xfId="0" applyNumberFormat="1" applyFont="1" applyFill="1" applyBorder="1" applyAlignment="1">
      <alignment horizontal="center" wrapText="1"/>
    </xf>
    <xf numFmtId="0" fontId="21" fillId="3" borderId="0" xfId="0" applyFont="1" applyFill="1" applyAlignment="1">
      <alignment wrapText="1"/>
    </xf>
    <xf numFmtId="0" fontId="21" fillId="3" borderId="0" xfId="0" applyFont="1" applyFill="1" applyAlignment="1">
      <alignment horizontal="center" wrapText="1"/>
    </xf>
    <xf numFmtId="0" fontId="21" fillId="3" borderId="4" xfId="0" applyFont="1" applyFill="1" applyBorder="1" applyAlignment="1">
      <alignment horizontal="center" wrapText="1"/>
    </xf>
    <xf numFmtId="0" fontId="21" fillId="3" borderId="0" xfId="0" applyFont="1" applyFill="1" applyBorder="1" applyAlignment="1" applyProtection="1">
      <alignment horizontal="left" wrapText="1"/>
    </xf>
    <xf numFmtId="0" fontId="21" fillId="3" borderId="0" xfId="0" applyFont="1" applyFill="1" applyBorder="1" applyAlignment="1" applyProtection="1">
      <alignment horizontal="center" wrapText="1"/>
    </xf>
    <xf numFmtId="1" fontId="21" fillId="3" borderId="0" xfId="0" applyNumberFormat="1" applyFont="1" applyFill="1" applyBorder="1" applyAlignment="1" applyProtection="1">
      <alignment horizontal="center" wrapText="1"/>
    </xf>
    <xf numFmtId="164" fontId="21"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1" fontId="21" fillId="3" borderId="0" xfId="0" applyNumberFormat="1" applyFont="1" applyFill="1" applyBorder="1" applyAlignment="1" applyProtection="1">
      <alignment horizontal="center" wrapText="1"/>
      <protection locked="0"/>
    </xf>
    <xf numFmtId="1" fontId="21" fillId="3" borderId="4" xfId="0" applyNumberFormat="1" applyFont="1" applyFill="1" applyBorder="1" applyAlignment="1" applyProtection="1">
      <alignment horizontal="center" wrapText="1"/>
    </xf>
    <xf numFmtId="164" fontId="21" fillId="3" borderId="4" xfId="0" applyNumberFormat="1" applyFont="1" applyFill="1" applyBorder="1" applyAlignment="1" applyProtection="1">
      <alignment horizontal="center" wrapText="1"/>
    </xf>
    <xf numFmtId="0" fontId="21" fillId="3" borderId="4" xfId="0" applyFont="1" applyFill="1" applyBorder="1" applyAlignment="1" applyProtection="1">
      <alignment horizontal="center" wrapText="1"/>
      <protection locked="0"/>
    </xf>
    <xf numFmtId="1" fontId="21" fillId="3" borderId="4" xfId="0" applyNumberFormat="1" applyFont="1" applyFill="1" applyBorder="1" applyAlignment="1" applyProtection="1">
      <alignment horizontal="center" wrapText="1"/>
      <protection locked="0"/>
    </xf>
    <xf numFmtId="0" fontId="23" fillId="3" borderId="0" xfId="0" applyFont="1" applyFill="1" applyBorder="1" applyAlignment="1" applyProtection="1">
      <alignment horizontal="left" wrapText="1"/>
    </xf>
    <xf numFmtId="0" fontId="23" fillId="3" borderId="0" xfId="0" applyFont="1" applyFill="1" applyBorder="1" applyAlignment="1" applyProtection="1">
      <alignment horizontal="center" wrapText="1"/>
    </xf>
    <xf numFmtId="1" fontId="24" fillId="4" borderId="0" xfId="0" applyNumberFormat="1" applyFont="1" applyFill="1" applyBorder="1" applyAlignment="1" applyProtection="1">
      <alignment horizontal="center" wrapText="1"/>
    </xf>
    <xf numFmtId="164" fontId="24" fillId="4" borderId="0" xfId="0" applyNumberFormat="1" applyFont="1" applyFill="1" applyBorder="1" applyAlignment="1" applyProtection="1">
      <alignment horizontal="center" wrapText="1"/>
    </xf>
    <xf numFmtId="0" fontId="24" fillId="4" borderId="0" xfId="0" applyFont="1" applyFill="1" applyBorder="1" applyAlignment="1" applyProtection="1">
      <alignment horizontal="center" wrapText="1"/>
    </xf>
    <xf numFmtId="0" fontId="24" fillId="4" borderId="0" xfId="0" applyFont="1" applyFill="1" applyBorder="1" applyAlignment="1" applyProtection="1">
      <alignment horizontal="center" wrapText="1"/>
      <protection locked="0"/>
    </xf>
    <xf numFmtId="0" fontId="20" fillId="5" borderId="0" xfId="0" applyFont="1" applyFill="1" applyBorder="1" applyAlignment="1" applyProtection="1">
      <alignment horizontal="center" wrapText="1"/>
    </xf>
    <xf numFmtId="0" fontId="13" fillId="5" borderId="0" xfId="0" applyFont="1" applyFill="1" applyBorder="1" applyAlignment="1" applyProtection="1">
      <alignment horizontal="center" wrapText="1"/>
    </xf>
    <xf numFmtId="0" fontId="3" fillId="3" borderId="0" xfId="0" applyFont="1" applyFill="1" applyBorder="1" applyAlignment="1" applyProtection="1">
      <alignment horizontal="right" wrapText="1"/>
    </xf>
    <xf numFmtId="0" fontId="20" fillId="5" borderId="0" xfId="0" applyFont="1" applyFill="1" applyAlignment="1">
      <alignment horizontal="center" wrapText="1"/>
    </xf>
    <xf numFmtId="0" fontId="6" fillId="3" borderId="2" xfId="0" applyFont="1" applyFill="1" applyBorder="1" applyAlignment="1">
      <alignment horizontal="right" wrapText="1"/>
    </xf>
    <xf numFmtId="0" fontId="20" fillId="5" borderId="1" xfId="0" applyFont="1" applyFill="1" applyBorder="1" applyAlignment="1">
      <alignment horizontal="center" wrapText="1"/>
    </xf>
    <xf numFmtId="0" fontId="20" fillId="5" borderId="3" xfId="0" applyFont="1" applyFill="1" applyBorder="1" applyAlignment="1">
      <alignment horizontal="center" wrapText="1"/>
    </xf>
    <xf numFmtId="0" fontId="17" fillId="3" borderId="1" xfId="0" applyFont="1" applyFill="1" applyBorder="1" applyAlignment="1">
      <alignment horizontal="right" wrapText="1"/>
    </xf>
    <xf numFmtId="0" fontId="17" fillId="3" borderId="3" xfId="0" applyFont="1" applyFill="1" applyBorder="1" applyAlignment="1">
      <alignment horizontal="right" wrapText="1"/>
    </xf>
    <xf numFmtId="1" fontId="3" fillId="3" borderId="0" xfId="0" applyNumberFormat="1" applyFont="1" applyFill="1" applyBorder="1" applyAlignment="1" applyProtection="1">
      <alignment horizontal="right" wrapText="1"/>
    </xf>
    <xf numFmtId="0" fontId="22" fillId="5" borderId="0" xfId="0" applyFont="1" applyFill="1" applyBorder="1" applyAlignment="1" applyProtection="1">
      <alignment horizontal="center" wrapText="1"/>
    </xf>
    <xf numFmtId="0" fontId="0" fillId="2" borderId="1" xfId="0" applyFill="1" applyBorder="1" applyAlignment="1" applyProtection="1">
      <alignment horizontal="center" wrapText="1"/>
    </xf>
    <xf numFmtId="0" fontId="0" fillId="2" borderId="2" xfId="0" applyFont="1" applyFill="1" applyBorder="1" applyAlignment="1" applyProtection="1">
      <alignment horizontal="center" wrapText="1"/>
    </xf>
    <xf numFmtId="0" fontId="0" fillId="2" borderId="3"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T129"/>
  <sheetViews>
    <sheetView tabSelected="1" zoomScale="90" zoomScaleNormal="90" zoomScaleSheetLayoutView="90" workbookViewId="0">
      <selection activeCell="D4" sqref="D4"/>
    </sheetView>
  </sheetViews>
  <sheetFormatPr defaultColWidth="12.109375" defaultRowHeight="19.2"/>
  <cols>
    <col min="1" max="1" width="12.109375" style="25"/>
    <col min="2" max="2" width="67.88671875" style="23" customWidth="1"/>
    <col min="3" max="3" width="12.109375" style="23" hidden="1" customWidth="1"/>
    <col min="4" max="4" width="23.33203125" style="25" customWidth="1"/>
    <col min="5" max="6" width="12.109375" style="25" hidden="1" customWidth="1"/>
    <col min="7" max="8" width="12.109375" style="26" hidden="1" customWidth="1"/>
    <col min="9" max="9" width="12.109375" style="27" hidden="1" customWidth="1"/>
    <col min="10" max="12" width="12.109375" style="25" hidden="1" customWidth="1"/>
    <col min="13" max="14" width="12.109375" style="24" hidden="1" customWidth="1"/>
    <col min="15" max="16" width="12.109375" style="28" hidden="1" customWidth="1"/>
    <col min="17" max="20" width="12.109375" style="25" hidden="1" customWidth="1"/>
    <col min="21" max="21" width="0" style="25" hidden="1" customWidth="1"/>
    <col min="22" max="16384" width="12.109375" style="25"/>
  </cols>
  <sheetData>
    <row r="2" spans="2:20" ht="90" customHeight="1">
      <c r="B2" s="104" t="s">
        <v>326</v>
      </c>
      <c r="C2" s="105"/>
      <c r="D2" s="105"/>
    </row>
    <row r="3" spans="2:20" s="42" customFormat="1" ht="49.5" customHeight="1">
      <c r="B3" s="82" t="s">
        <v>50</v>
      </c>
      <c r="C3" s="58" t="s">
        <v>161</v>
      </c>
      <c r="D3" s="81" t="s">
        <v>54</v>
      </c>
      <c r="E3" s="37" t="s">
        <v>48</v>
      </c>
      <c r="F3" s="37" t="s">
        <v>73</v>
      </c>
      <c r="G3" s="38" t="s">
        <v>55</v>
      </c>
      <c r="H3" s="38" t="s">
        <v>56</v>
      </c>
      <c r="I3" s="39" t="s">
        <v>51</v>
      </c>
      <c r="J3" s="37" t="s">
        <v>0</v>
      </c>
      <c r="K3" s="37" t="s">
        <v>239</v>
      </c>
      <c r="L3" s="37" t="s">
        <v>162</v>
      </c>
      <c r="M3" s="40" t="s">
        <v>171</v>
      </c>
      <c r="N3" s="40" t="s">
        <v>172</v>
      </c>
      <c r="O3" s="41" t="s">
        <v>173</v>
      </c>
      <c r="P3" s="41" t="s">
        <v>174</v>
      </c>
      <c r="Q3" s="37" t="s">
        <v>188</v>
      </c>
      <c r="R3" s="37" t="s">
        <v>187</v>
      </c>
      <c r="S3" s="37" t="s">
        <v>190</v>
      </c>
      <c r="T3" s="37"/>
    </row>
    <row r="4" spans="2:20" s="29" customFormat="1" ht="22.5" customHeight="1">
      <c r="B4" s="14" t="s">
        <v>169</v>
      </c>
      <c r="C4" s="14" t="s">
        <v>157</v>
      </c>
      <c r="D4" s="15"/>
      <c r="E4" s="25">
        <v>120</v>
      </c>
      <c r="F4" s="26">
        <f t="shared" ref="F4:F41" si="0">SUM(I4*$E4)</f>
        <v>1668</v>
      </c>
      <c r="G4" s="26">
        <f t="shared" ref="G4:G41" si="1">SUM(F4*$D4)</f>
        <v>0</v>
      </c>
      <c r="H4" s="26">
        <f t="shared" ref="H4:H41" si="2">SUM(G4/7)</f>
        <v>0</v>
      </c>
      <c r="I4" s="27">
        <f t="shared" ref="I4:I41" si="3">SUM(J4/100)</f>
        <v>13.9</v>
      </c>
      <c r="J4" s="25">
        <v>1390</v>
      </c>
      <c r="K4" s="27">
        <f t="shared" ref="K4:K41" si="4">SUM(F4/L4)</f>
        <v>10.296296296296296</v>
      </c>
      <c r="L4" s="25">
        <f t="shared" ref="L4:L41" si="5">SUM((M4*4)+(N4*4)+(O4*9)+(P4*7))</f>
        <v>162</v>
      </c>
      <c r="M4" s="24">
        <v>11</v>
      </c>
      <c r="N4" s="24">
        <v>25</v>
      </c>
      <c r="O4" s="28">
        <v>2</v>
      </c>
      <c r="P4" s="28"/>
      <c r="Q4" s="25"/>
      <c r="R4" s="25"/>
      <c r="S4" s="25"/>
      <c r="T4" s="25"/>
    </row>
    <row r="5" spans="2:20" ht="22.5" customHeight="1">
      <c r="B5" s="14" t="s">
        <v>170</v>
      </c>
      <c r="C5" s="14" t="s">
        <v>157</v>
      </c>
      <c r="D5" s="15"/>
      <c r="E5" s="25">
        <v>20</v>
      </c>
      <c r="F5" s="26">
        <f t="shared" si="0"/>
        <v>739.4</v>
      </c>
      <c r="G5" s="26">
        <f t="shared" si="1"/>
        <v>0</v>
      </c>
      <c r="H5" s="26">
        <f t="shared" si="2"/>
        <v>0</v>
      </c>
      <c r="I5" s="27">
        <f t="shared" si="3"/>
        <v>36.97</v>
      </c>
      <c r="J5" s="25">
        <v>3697</v>
      </c>
      <c r="K5" s="27">
        <f t="shared" si="4"/>
        <v>5.4367647058823527</v>
      </c>
      <c r="L5" s="25">
        <f t="shared" si="5"/>
        <v>136</v>
      </c>
      <c r="M5" s="24">
        <v>10</v>
      </c>
      <c r="N5" s="24">
        <v>24</v>
      </c>
      <c r="O5" s="28">
        <v>0</v>
      </c>
    </row>
    <row r="6" spans="2:20" ht="22.5" customHeight="1">
      <c r="B6" s="14" t="s">
        <v>195</v>
      </c>
      <c r="C6" s="14" t="s">
        <v>157</v>
      </c>
      <c r="D6" s="15"/>
      <c r="E6" s="25">
        <v>120</v>
      </c>
      <c r="F6" s="26">
        <f t="shared" si="0"/>
        <v>164.4</v>
      </c>
      <c r="G6" s="26">
        <f t="shared" si="1"/>
        <v>0</v>
      </c>
      <c r="H6" s="26">
        <f t="shared" si="2"/>
        <v>0</v>
      </c>
      <c r="I6" s="27">
        <f t="shared" si="3"/>
        <v>1.37</v>
      </c>
      <c r="J6" s="25">
        <v>137</v>
      </c>
      <c r="K6" s="27">
        <f t="shared" si="4"/>
        <v>1.040506329113924</v>
      </c>
      <c r="L6" s="25">
        <f t="shared" si="5"/>
        <v>158</v>
      </c>
      <c r="M6" s="24">
        <v>10</v>
      </c>
      <c r="N6" s="24">
        <v>25</v>
      </c>
      <c r="O6" s="28">
        <v>2</v>
      </c>
    </row>
    <row r="7" spans="2:20" ht="22.5" customHeight="1">
      <c r="B7" s="14" t="s">
        <v>264</v>
      </c>
      <c r="C7" s="14" t="s">
        <v>160</v>
      </c>
      <c r="D7" s="15"/>
      <c r="E7" s="25">
        <v>20</v>
      </c>
      <c r="F7" s="26">
        <f t="shared" si="0"/>
        <v>332.8</v>
      </c>
      <c r="G7" s="26">
        <f t="shared" si="1"/>
        <v>0</v>
      </c>
      <c r="H7" s="26">
        <f t="shared" si="2"/>
        <v>0</v>
      </c>
      <c r="I7" s="27">
        <f t="shared" si="3"/>
        <v>16.64</v>
      </c>
      <c r="J7" s="25">
        <v>1664</v>
      </c>
      <c r="K7" s="27">
        <f t="shared" si="4"/>
        <v>2.9192982456140353</v>
      </c>
      <c r="L7" s="25">
        <f t="shared" si="5"/>
        <v>114</v>
      </c>
      <c r="M7" s="24">
        <v>2</v>
      </c>
      <c r="N7" s="24">
        <v>4</v>
      </c>
      <c r="O7" s="28">
        <v>10</v>
      </c>
      <c r="R7" s="25">
        <v>15</v>
      </c>
      <c r="S7" s="26">
        <f>SUM(F7/R7)</f>
        <v>22.186666666666667</v>
      </c>
      <c r="T7" s="26">
        <f>SUM(R7*D7)</f>
        <v>0</v>
      </c>
    </row>
    <row r="8" spans="2:20" ht="22.5" customHeight="1">
      <c r="B8" s="14" t="s">
        <v>176</v>
      </c>
      <c r="C8" s="14" t="s">
        <v>160</v>
      </c>
      <c r="D8" s="15"/>
      <c r="E8" s="25">
        <v>5</v>
      </c>
      <c r="F8" s="26">
        <f t="shared" si="0"/>
        <v>281.2</v>
      </c>
      <c r="G8" s="26">
        <f t="shared" si="1"/>
        <v>0</v>
      </c>
      <c r="H8" s="26">
        <f t="shared" si="2"/>
        <v>0</v>
      </c>
      <c r="I8" s="27">
        <f t="shared" si="3"/>
        <v>56.24</v>
      </c>
      <c r="J8" s="25">
        <v>5624</v>
      </c>
      <c r="K8" s="27">
        <f t="shared" si="4"/>
        <v>9.3733333333333331</v>
      </c>
      <c r="L8" s="25">
        <f t="shared" si="5"/>
        <v>30</v>
      </c>
      <c r="M8" s="24">
        <v>1</v>
      </c>
      <c r="N8" s="24">
        <v>2</v>
      </c>
      <c r="O8" s="28">
        <v>2</v>
      </c>
      <c r="R8" s="25">
        <v>11</v>
      </c>
      <c r="S8" s="26">
        <f>SUM(F8/R8)</f>
        <v>25.563636363636363</v>
      </c>
      <c r="T8" s="26">
        <f t="shared" ref="T8:T18" si="6">SUM(R8*D8)</f>
        <v>0</v>
      </c>
    </row>
    <row r="9" spans="2:20" ht="22.5" customHeight="1">
      <c r="B9" s="14" t="s">
        <v>177</v>
      </c>
      <c r="C9" s="14" t="s">
        <v>160</v>
      </c>
      <c r="D9" s="15"/>
      <c r="E9" s="25">
        <v>32</v>
      </c>
      <c r="F9" s="26">
        <f t="shared" si="0"/>
        <v>75.52</v>
      </c>
      <c r="G9" s="26">
        <f t="shared" si="1"/>
        <v>0</v>
      </c>
      <c r="H9" s="26">
        <f t="shared" si="2"/>
        <v>0</v>
      </c>
      <c r="I9" s="27">
        <f t="shared" si="3"/>
        <v>2.36</v>
      </c>
      <c r="J9" s="25">
        <v>236</v>
      </c>
      <c r="K9" s="27">
        <f t="shared" si="4"/>
        <v>0.92097560975609749</v>
      </c>
      <c r="L9" s="25">
        <f t="shared" si="5"/>
        <v>82</v>
      </c>
      <c r="M9" s="24">
        <v>1</v>
      </c>
      <c r="N9" s="24">
        <v>15</v>
      </c>
      <c r="O9" s="28">
        <v>2</v>
      </c>
      <c r="R9" s="25">
        <v>5</v>
      </c>
      <c r="S9" s="26">
        <f>SUM(F9/R9)</f>
        <v>15.103999999999999</v>
      </c>
      <c r="T9" s="26">
        <f t="shared" si="6"/>
        <v>0</v>
      </c>
    </row>
    <row r="10" spans="2:20" ht="22.5" customHeight="1">
      <c r="B10" s="14" t="s">
        <v>163</v>
      </c>
      <c r="C10" s="14" t="s">
        <v>146</v>
      </c>
      <c r="D10" s="15"/>
      <c r="E10" s="25">
        <v>3</v>
      </c>
      <c r="F10" s="26">
        <f t="shared" si="0"/>
        <v>300</v>
      </c>
      <c r="G10" s="26">
        <f t="shared" si="1"/>
        <v>0</v>
      </c>
      <c r="H10" s="26">
        <f t="shared" si="2"/>
        <v>0</v>
      </c>
      <c r="I10" s="27">
        <f t="shared" si="3"/>
        <v>100</v>
      </c>
      <c r="J10" s="25">
        <v>10000</v>
      </c>
      <c r="K10" s="27">
        <f t="shared" si="4"/>
        <v>375</v>
      </c>
      <c r="L10" s="25">
        <f t="shared" si="5"/>
        <v>0.8</v>
      </c>
      <c r="M10" s="24">
        <v>0</v>
      </c>
      <c r="N10" s="24">
        <v>0.2</v>
      </c>
      <c r="O10" s="28">
        <v>0</v>
      </c>
      <c r="Q10" s="25">
        <v>50</v>
      </c>
      <c r="R10" s="25">
        <v>50</v>
      </c>
      <c r="S10" s="26">
        <f>SUM(F10/R10)</f>
        <v>6</v>
      </c>
      <c r="T10" s="26">
        <f t="shared" si="6"/>
        <v>0</v>
      </c>
    </row>
    <row r="11" spans="2:20" ht="22.5" customHeight="1">
      <c r="B11" s="14" t="s">
        <v>249</v>
      </c>
      <c r="C11" s="14" t="s">
        <v>146</v>
      </c>
      <c r="D11" s="15"/>
      <c r="E11" s="25">
        <v>1.5</v>
      </c>
      <c r="F11" s="26">
        <f t="shared" ref="F11" si="7">SUM(I11*$E11)</f>
        <v>150</v>
      </c>
      <c r="G11" s="26">
        <f t="shared" ref="G11" si="8">SUM(F11*$D11)</f>
        <v>0</v>
      </c>
      <c r="H11" s="26">
        <f t="shared" ref="H11" si="9">SUM(G11/7)</f>
        <v>0</v>
      </c>
      <c r="I11" s="27">
        <f t="shared" ref="I11" si="10">SUM(J11/100)</f>
        <v>100</v>
      </c>
      <c r="J11" s="25">
        <v>10000</v>
      </c>
      <c r="K11" s="27">
        <f t="shared" ref="K11" si="11">SUM(F11/L11)</f>
        <v>187.5</v>
      </c>
      <c r="L11" s="25">
        <f t="shared" ref="L11" si="12">SUM((M11*4)+(N11*4)+(O11*9)+(P11*7))</f>
        <v>0.8</v>
      </c>
      <c r="M11" s="24">
        <v>0</v>
      </c>
      <c r="N11" s="24">
        <v>0.2</v>
      </c>
      <c r="O11" s="28">
        <v>0</v>
      </c>
      <c r="Q11" s="25">
        <v>25</v>
      </c>
      <c r="R11" s="25">
        <v>25</v>
      </c>
      <c r="S11" s="26">
        <f>SUM(F11/R11)</f>
        <v>6</v>
      </c>
      <c r="T11" s="26">
        <f t="shared" si="6"/>
        <v>0</v>
      </c>
    </row>
    <row r="12" spans="2:20" ht="22.5" customHeight="1">
      <c r="B12" s="14" t="s">
        <v>194</v>
      </c>
      <c r="C12" s="14" t="s">
        <v>146</v>
      </c>
      <c r="D12" s="15"/>
      <c r="E12" s="25">
        <v>125</v>
      </c>
      <c r="F12" s="26">
        <f t="shared" si="0"/>
        <v>268.75</v>
      </c>
      <c r="G12" s="26">
        <f t="shared" si="1"/>
        <v>0</v>
      </c>
      <c r="H12" s="26">
        <f t="shared" si="2"/>
        <v>0</v>
      </c>
      <c r="I12" s="27">
        <f t="shared" si="3"/>
        <v>2.15</v>
      </c>
      <c r="J12" s="25">
        <v>215</v>
      </c>
      <c r="K12" s="27">
        <f t="shared" si="4"/>
        <v>3.1617647058823528</v>
      </c>
      <c r="L12" s="25">
        <f t="shared" si="5"/>
        <v>85</v>
      </c>
      <c r="M12" s="24">
        <v>0</v>
      </c>
      <c r="N12" s="24">
        <v>2</v>
      </c>
      <c r="O12" s="28">
        <v>0</v>
      </c>
      <c r="P12" s="28">
        <v>11</v>
      </c>
      <c r="S12" s="26"/>
      <c r="T12" s="26">
        <f t="shared" si="6"/>
        <v>0</v>
      </c>
    </row>
    <row r="13" spans="2:20" ht="22.5" customHeight="1">
      <c r="B13" s="14" t="s">
        <v>281</v>
      </c>
      <c r="C13" s="14"/>
      <c r="D13" s="15"/>
      <c r="E13" s="25">
        <v>3</v>
      </c>
      <c r="F13" s="26">
        <f t="shared" ref="F13" si="13">SUM(I13*$E13)</f>
        <v>213.99</v>
      </c>
      <c r="G13" s="26">
        <f t="shared" ref="G13" si="14">SUM(F13*$D13)</f>
        <v>0</v>
      </c>
      <c r="H13" s="26">
        <f t="shared" ref="H13" si="15">SUM(G13/7)</f>
        <v>0</v>
      </c>
      <c r="I13" s="27">
        <f t="shared" ref="I13" si="16">SUM(J13/100)</f>
        <v>71.33</v>
      </c>
      <c r="J13" s="25">
        <v>7133</v>
      </c>
      <c r="K13" s="27">
        <f t="shared" ref="K13" si="17">SUM(F13/L13)</f>
        <v>267.48750000000001</v>
      </c>
      <c r="L13" s="25">
        <f t="shared" ref="L13" si="18">SUM((M13*4)+(N13*4)+(O13*9)+(P13*7))</f>
        <v>0.8</v>
      </c>
      <c r="M13" s="24">
        <v>0</v>
      </c>
      <c r="N13" s="24">
        <v>0.2</v>
      </c>
      <c r="O13" s="28">
        <v>0</v>
      </c>
      <c r="R13" s="25">
        <v>100</v>
      </c>
      <c r="S13" s="26">
        <f t="shared" ref="S13:S18" si="19">SUM(F13/R13)</f>
        <v>2.1398999999999999</v>
      </c>
      <c r="T13" s="26">
        <f t="shared" si="6"/>
        <v>0</v>
      </c>
    </row>
    <row r="14" spans="2:20" ht="22.5" customHeight="1">
      <c r="B14" s="14" t="s">
        <v>282</v>
      </c>
      <c r="C14" s="14" t="s">
        <v>146</v>
      </c>
      <c r="D14" s="15"/>
      <c r="E14" s="25">
        <v>3</v>
      </c>
      <c r="F14" s="26">
        <f t="shared" si="0"/>
        <v>213.99</v>
      </c>
      <c r="G14" s="26">
        <f t="shared" si="1"/>
        <v>0</v>
      </c>
      <c r="H14" s="26">
        <f t="shared" si="2"/>
        <v>0</v>
      </c>
      <c r="I14" s="27">
        <f t="shared" si="3"/>
        <v>71.33</v>
      </c>
      <c r="J14" s="25">
        <v>7133</v>
      </c>
      <c r="K14" s="27">
        <f t="shared" si="4"/>
        <v>267.48750000000001</v>
      </c>
      <c r="L14" s="25">
        <f t="shared" si="5"/>
        <v>0.8</v>
      </c>
      <c r="M14" s="24">
        <v>0</v>
      </c>
      <c r="N14" s="24">
        <v>0.2</v>
      </c>
      <c r="O14" s="28">
        <v>0</v>
      </c>
      <c r="R14" s="25">
        <v>5</v>
      </c>
      <c r="S14" s="26">
        <f t="shared" si="19"/>
        <v>42.798000000000002</v>
      </c>
      <c r="T14" s="26">
        <f t="shared" si="6"/>
        <v>0</v>
      </c>
    </row>
    <row r="15" spans="2:20" ht="22.5" customHeight="1">
      <c r="B15" s="14" t="s">
        <v>283</v>
      </c>
      <c r="C15" s="14" t="s">
        <v>146</v>
      </c>
      <c r="D15" s="15"/>
      <c r="E15" s="25">
        <v>3</v>
      </c>
      <c r="F15" s="26">
        <f t="shared" ref="F15" si="20">SUM(I15*$E15)</f>
        <v>198.99</v>
      </c>
      <c r="G15" s="26">
        <f t="shared" ref="G15" si="21">SUM(F15*$D15)</f>
        <v>0</v>
      </c>
      <c r="H15" s="26">
        <f t="shared" ref="H15" si="22">SUM(G15/7)</f>
        <v>0</v>
      </c>
      <c r="I15" s="27">
        <f t="shared" ref="I15" si="23">SUM(J15/100)</f>
        <v>66.33</v>
      </c>
      <c r="J15" s="25">
        <v>6633</v>
      </c>
      <c r="K15" s="27">
        <f t="shared" ref="K15" si="24">SUM(F15/L15)</f>
        <v>248.73750000000001</v>
      </c>
      <c r="L15" s="25">
        <f t="shared" ref="L15" si="25">SUM((M15*4)+(N15*4)+(O15*9)+(P15*7))</f>
        <v>0.8</v>
      </c>
      <c r="M15" s="24">
        <v>0</v>
      </c>
      <c r="N15" s="24">
        <v>0.2</v>
      </c>
      <c r="O15" s="28">
        <v>0</v>
      </c>
      <c r="Q15" s="25">
        <v>15</v>
      </c>
      <c r="R15" s="25">
        <v>5</v>
      </c>
      <c r="S15" s="26">
        <f t="shared" si="19"/>
        <v>39.798000000000002</v>
      </c>
      <c r="T15" s="26">
        <f t="shared" si="6"/>
        <v>0</v>
      </c>
    </row>
    <row r="16" spans="2:20" ht="22.5" customHeight="1">
      <c r="B16" s="14" t="s">
        <v>284</v>
      </c>
      <c r="C16" s="14" t="s">
        <v>146</v>
      </c>
      <c r="D16" s="15"/>
      <c r="E16" s="25">
        <v>3</v>
      </c>
      <c r="F16" s="26">
        <f t="shared" si="0"/>
        <v>198.99</v>
      </c>
      <c r="G16" s="26">
        <f t="shared" si="1"/>
        <v>0</v>
      </c>
      <c r="H16" s="26">
        <f t="shared" si="2"/>
        <v>0</v>
      </c>
      <c r="I16" s="27">
        <f t="shared" si="3"/>
        <v>66.33</v>
      </c>
      <c r="J16" s="25">
        <v>6633</v>
      </c>
      <c r="K16" s="27">
        <f t="shared" si="4"/>
        <v>248.73750000000001</v>
      </c>
      <c r="L16" s="25">
        <f t="shared" si="5"/>
        <v>0.8</v>
      </c>
      <c r="M16" s="24">
        <v>0</v>
      </c>
      <c r="N16" s="24">
        <v>0.2</v>
      </c>
      <c r="O16" s="28">
        <v>0</v>
      </c>
      <c r="Q16" s="25">
        <v>30</v>
      </c>
      <c r="R16" s="25">
        <v>60</v>
      </c>
      <c r="S16" s="26">
        <f t="shared" si="19"/>
        <v>3.3165</v>
      </c>
      <c r="T16" s="26">
        <f t="shared" si="6"/>
        <v>0</v>
      </c>
    </row>
    <row r="17" spans="2:20" ht="22.5" customHeight="1">
      <c r="B17" s="14" t="s">
        <v>285</v>
      </c>
      <c r="C17" s="14" t="s">
        <v>146</v>
      </c>
      <c r="D17" s="15"/>
      <c r="E17" s="25">
        <v>2</v>
      </c>
      <c r="F17" s="26">
        <f t="shared" ref="F17" si="26">SUM(I17*$E17)</f>
        <v>174</v>
      </c>
      <c r="G17" s="26">
        <f t="shared" ref="G17" si="27">SUM(F17*$D17)</f>
        <v>0</v>
      </c>
      <c r="H17" s="26">
        <f t="shared" ref="H17" si="28">SUM(G17/7)</f>
        <v>0</v>
      </c>
      <c r="I17" s="27">
        <f t="shared" ref="I17" si="29">SUM(J17/100)</f>
        <v>87</v>
      </c>
      <c r="J17" s="25">
        <v>8700</v>
      </c>
      <c r="K17" s="27">
        <f t="shared" ref="K17" si="30">SUM(F17/L17)</f>
        <v>217.5</v>
      </c>
      <c r="L17" s="25">
        <f t="shared" ref="L17" si="31">SUM((M17*4)+(N17*4)+(O17*9)+(P17*7))</f>
        <v>0.8</v>
      </c>
      <c r="M17" s="24">
        <v>0</v>
      </c>
      <c r="N17" s="24">
        <v>0.2</v>
      </c>
      <c r="O17" s="28">
        <v>0</v>
      </c>
      <c r="Q17" s="25">
        <v>12</v>
      </c>
      <c r="R17" s="25">
        <v>5</v>
      </c>
      <c r="S17" s="26">
        <f t="shared" si="19"/>
        <v>34.799999999999997</v>
      </c>
      <c r="T17" s="26">
        <f t="shared" si="6"/>
        <v>0</v>
      </c>
    </row>
    <row r="18" spans="2:20" ht="22.5" customHeight="1">
      <c r="B18" s="14" t="s">
        <v>286</v>
      </c>
      <c r="C18" s="14" t="s">
        <v>146</v>
      </c>
      <c r="D18" s="15"/>
      <c r="E18" s="25">
        <v>2</v>
      </c>
      <c r="F18" s="26">
        <f t="shared" si="0"/>
        <v>174</v>
      </c>
      <c r="G18" s="26">
        <f t="shared" si="1"/>
        <v>0</v>
      </c>
      <c r="H18" s="26">
        <f t="shared" si="2"/>
        <v>0</v>
      </c>
      <c r="I18" s="27">
        <f t="shared" si="3"/>
        <v>87</v>
      </c>
      <c r="J18" s="25">
        <v>8700</v>
      </c>
      <c r="K18" s="27">
        <f t="shared" si="4"/>
        <v>217.5</v>
      </c>
      <c r="L18" s="25">
        <f t="shared" si="5"/>
        <v>0.8</v>
      </c>
      <c r="M18" s="24">
        <v>0</v>
      </c>
      <c r="N18" s="24">
        <v>0.2</v>
      </c>
      <c r="O18" s="28">
        <v>0</v>
      </c>
      <c r="Q18" s="25">
        <v>12</v>
      </c>
      <c r="R18" s="25">
        <v>25</v>
      </c>
      <c r="S18" s="26">
        <f t="shared" si="19"/>
        <v>6.96</v>
      </c>
      <c r="T18" s="26">
        <f t="shared" si="6"/>
        <v>0</v>
      </c>
    </row>
    <row r="19" spans="2:20" ht="22.5" customHeight="1">
      <c r="B19" s="14" t="s">
        <v>252</v>
      </c>
      <c r="C19" s="14" t="s">
        <v>147</v>
      </c>
      <c r="D19" s="15"/>
      <c r="E19" s="25">
        <v>1.5</v>
      </c>
      <c r="F19" s="26">
        <f t="shared" ref="F19:F20" si="32">SUM(I19*$E19)</f>
        <v>60</v>
      </c>
      <c r="G19" s="26">
        <f t="shared" ref="G19:G20" si="33">SUM(F19*$D19)</f>
        <v>0</v>
      </c>
      <c r="H19" s="26">
        <f t="shared" si="2"/>
        <v>0</v>
      </c>
      <c r="I19" s="27">
        <f t="shared" si="3"/>
        <v>40</v>
      </c>
      <c r="J19" s="25">
        <v>4000</v>
      </c>
      <c r="K19" s="27">
        <f t="shared" ref="K19:K20" si="34">SUM(F19/L19)</f>
        <v>30</v>
      </c>
      <c r="L19" s="25">
        <f t="shared" si="5"/>
        <v>2</v>
      </c>
      <c r="M19" s="24">
        <v>0</v>
      </c>
      <c r="N19" s="24">
        <v>0.5</v>
      </c>
      <c r="O19" s="28">
        <v>0</v>
      </c>
    </row>
    <row r="20" spans="2:20" ht="22.5" customHeight="1">
      <c r="B20" s="14" t="s">
        <v>258</v>
      </c>
      <c r="C20" s="14" t="s">
        <v>147</v>
      </c>
      <c r="D20" s="15"/>
      <c r="E20" s="25">
        <v>2</v>
      </c>
      <c r="F20" s="26">
        <f t="shared" si="32"/>
        <v>2.12</v>
      </c>
      <c r="G20" s="26">
        <f t="shared" si="33"/>
        <v>0</v>
      </c>
      <c r="H20" s="26">
        <f t="shared" si="2"/>
        <v>0</v>
      </c>
      <c r="I20" s="27">
        <f t="shared" si="3"/>
        <v>1.06</v>
      </c>
      <c r="J20" s="25">
        <v>106</v>
      </c>
      <c r="K20" s="27">
        <f t="shared" si="34"/>
        <v>1.06</v>
      </c>
      <c r="L20" s="25">
        <f t="shared" si="5"/>
        <v>2</v>
      </c>
      <c r="M20" s="24">
        <v>0</v>
      </c>
      <c r="N20" s="24">
        <v>0.5</v>
      </c>
      <c r="O20" s="28">
        <v>0</v>
      </c>
    </row>
    <row r="21" spans="2:20" ht="22.5" customHeight="1">
      <c r="B21" s="14" t="s">
        <v>196</v>
      </c>
      <c r="C21" s="14" t="s">
        <v>146</v>
      </c>
      <c r="D21" s="15"/>
      <c r="E21" s="25">
        <v>125</v>
      </c>
      <c r="F21" s="26">
        <f t="shared" si="0"/>
        <v>102.5</v>
      </c>
      <c r="G21" s="26">
        <f t="shared" si="1"/>
        <v>0</v>
      </c>
      <c r="H21" s="26">
        <f t="shared" si="2"/>
        <v>0</v>
      </c>
      <c r="I21" s="27">
        <f t="shared" si="3"/>
        <v>0.82</v>
      </c>
      <c r="J21" s="25">
        <v>82</v>
      </c>
      <c r="K21" s="27">
        <f t="shared" si="4"/>
        <v>1.1021505376344085</v>
      </c>
      <c r="L21" s="25">
        <f t="shared" si="5"/>
        <v>93</v>
      </c>
      <c r="M21" s="24">
        <v>0</v>
      </c>
      <c r="N21" s="24">
        <v>4</v>
      </c>
      <c r="O21" s="28">
        <v>0</v>
      </c>
      <c r="P21" s="28">
        <v>11</v>
      </c>
    </row>
    <row r="22" spans="2:20" ht="22.5" customHeight="1">
      <c r="B22" s="14" t="s">
        <v>197</v>
      </c>
      <c r="C22" s="14" t="s">
        <v>146</v>
      </c>
      <c r="D22" s="15"/>
      <c r="E22" s="25">
        <v>125</v>
      </c>
      <c r="F22" s="26">
        <f t="shared" si="0"/>
        <v>40</v>
      </c>
      <c r="G22" s="26">
        <f t="shared" si="1"/>
        <v>0</v>
      </c>
      <c r="H22" s="26">
        <f t="shared" si="2"/>
        <v>0</v>
      </c>
      <c r="I22" s="27">
        <f t="shared" si="3"/>
        <v>0.32</v>
      </c>
      <c r="J22" s="25">
        <v>32</v>
      </c>
      <c r="K22" s="27">
        <f t="shared" si="4"/>
        <v>0.449438202247191</v>
      </c>
      <c r="L22" s="25">
        <f t="shared" si="5"/>
        <v>89</v>
      </c>
      <c r="M22" s="24">
        <v>0</v>
      </c>
      <c r="N22" s="24">
        <v>3</v>
      </c>
      <c r="O22" s="28">
        <v>0</v>
      </c>
      <c r="P22" s="28">
        <v>11</v>
      </c>
    </row>
    <row r="23" spans="2:20" ht="22.5" customHeight="1">
      <c r="B23" s="14" t="s">
        <v>201</v>
      </c>
      <c r="C23" s="14" t="s">
        <v>144</v>
      </c>
      <c r="D23" s="15"/>
      <c r="E23" s="25">
        <v>50</v>
      </c>
      <c r="F23" s="26">
        <f t="shared" si="0"/>
        <v>877.99999999999989</v>
      </c>
      <c r="G23" s="26">
        <f t="shared" si="1"/>
        <v>0</v>
      </c>
      <c r="H23" s="26">
        <f t="shared" si="2"/>
        <v>0</v>
      </c>
      <c r="I23" s="27">
        <f t="shared" si="3"/>
        <v>17.559999999999999</v>
      </c>
      <c r="J23" s="25">
        <v>1756</v>
      </c>
      <c r="K23" s="27">
        <f t="shared" si="4"/>
        <v>36.583333333333329</v>
      </c>
      <c r="L23" s="25">
        <f t="shared" si="5"/>
        <v>24</v>
      </c>
      <c r="M23" s="24">
        <v>1</v>
      </c>
      <c r="N23" s="24">
        <v>5</v>
      </c>
      <c r="O23" s="28">
        <v>0</v>
      </c>
    </row>
    <row r="24" spans="2:20" ht="22.5" customHeight="1">
      <c r="B24" s="14" t="s">
        <v>202</v>
      </c>
      <c r="C24" s="14" t="s">
        <v>144</v>
      </c>
      <c r="D24" s="15"/>
      <c r="E24" s="25">
        <v>50</v>
      </c>
      <c r="F24" s="26">
        <f t="shared" si="0"/>
        <v>679.5</v>
      </c>
      <c r="G24" s="26">
        <f t="shared" si="1"/>
        <v>0</v>
      </c>
      <c r="H24" s="26">
        <f t="shared" si="2"/>
        <v>0</v>
      </c>
      <c r="I24" s="27">
        <f t="shared" si="3"/>
        <v>13.59</v>
      </c>
      <c r="J24" s="25">
        <v>1359</v>
      </c>
      <c r="K24" s="27">
        <f t="shared" si="4"/>
        <v>28.3125</v>
      </c>
      <c r="L24" s="25">
        <f t="shared" si="5"/>
        <v>24</v>
      </c>
      <c r="M24" s="24">
        <v>1</v>
      </c>
      <c r="N24" s="24">
        <v>5</v>
      </c>
      <c r="O24" s="28">
        <v>0</v>
      </c>
    </row>
    <row r="25" spans="2:20" ht="22.5" customHeight="1">
      <c r="B25" s="14" t="s">
        <v>192</v>
      </c>
      <c r="C25" s="14" t="s">
        <v>144</v>
      </c>
      <c r="D25" s="15"/>
      <c r="E25" s="25">
        <v>60</v>
      </c>
      <c r="F25" s="26">
        <f t="shared" si="0"/>
        <v>576</v>
      </c>
      <c r="G25" s="26">
        <f t="shared" si="1"/>
        <v>0</v>
      </c>
      <c r="H25" s="26">
        <f t="shared" si="2"/>
        <v>0</v>
      </c>
      <c r="I25" s="27">
        <f t="shared" si="3"/>
        <v>9.6</v>
      </c>
      <c r="J25" s="25">
        <v>960</v>
      </c>
      <c r="K25" s="27">
        <f t="shared" si="4"/>
        <v>4.3636363636363633</v>
      </c>
      <c r="L25" s="25">
        <f t="shared" si="5"/>
        <v>132</v>
      </c>
      <c r="M25" s="24">
        <v>3</v>
      </c>
      <c r="N25" s="24">
        <v>30</v>
      </c>
      <c r="O25" s="28">
        <v>0</v>
      </c>
    </row>
    <row r="26" spans="2:20" ht="22.5" customHeight="1">
      <c r="B26" s="14" t="s">
        <v>198</v>
      </c>
      <c r="C26" s="14" t="s">
        <v>144</v>
      </c>
      <c r="D26" s="15"/>
      <c r="E26" s="25">
        <v>140</v>
      </c>
      <c r="F26" s="26">
        <v>160</v>
      </c>
      <c r="G26" s="26">
        <f t="shared" si="1"/>
        <v>0</v>
      </c>
      <c r="H26" s="26">
        <f t="shared" si="2"/>
        <v>0</v>
      </c>
      <c r="I26" s="27">
        <f t="shared" si="3"/>
        <v>2.78</v>
      </c>
      <c r="J26" s="25">
        <v>278</v>
      </c>
      <c r="K26" s="27">
        <f t="shared" si="4"/>
        <v>1.8181818181818181</v>
      </c>
      <c r="L26" s="25">
        <f t="shared" si="5"/>
        <v>88</v>
      </c>
      <c r="M26" s="24">
        <v>1</v>
      </c>
      <c r="N26" s="24">
        <v>21</v>
      </c>
      <c r="O26" s="28">
        <v>0</v>
      </c>
    </row>
    <row r="27" spans="2:20" ht="22.5" customHeight="1">
      <c r="B27" s="14" t="s">
        <v>199</v>
      </c>
      <c r="C27" s="14" t="s">
        <v>144</v>
      </c>
      <c r="D27" s="15"/>
      <c r="E27" s="25">
        <v>32</v>
      </c>
      <c r="F27" s="26">
        <f t="shared" si="0"/>
        <v>382.4</v>
      </c>
      <c r="G27" s="26">
        <f t="shared" si="1"/>
        <v>0</v>
      </c>
      <c r="H27" s="26">
        <f t="shared" si="2"/>
        <v>0</v>
      </c>
      <c r="I27" s="27">
        <f t="shared" si="3"/>
        <v>11.95</v>
      </c>
      <c r="J27" s="25">
        <v>1195</v>
      </c>
      <c r="K27" s="27">
        <f t="shared" si="4"/>
        <v>7.3538461538461535</v>
      </c>
      <c r="L27" s="25">
        <f t="shared" si="5"/>
        <v>52</v>
      </c>
      <c r="M27" s="24">
        <v>1</v>
      </c>
      <c r="N27" s="24">
        <v>12</v>
      </c>
      <c r="O27" s="28">
        <v>0</v>
      </c>
    </row>
    <row r="28" spans="2:20" ht="22.5" customHeight="1">
      <c r="B28" s="14" t="s">
        <v>200</v>
      </c>
      <c r="C28" s="14" t="s">
        <v>144</v>
      </c>
      <c r="D28" s="15"/>
      <c r="E28" s="25">
        <v>50</v>
      </c>
      <c r="F28" s="26">
        <f t="shared" si="0"/>
        <v>379</v>
      </c>
      <c r="G28" s="26">
        <f t="shared" si="1"/>
        <v>0</v>
      </c>
      <c r="H28" s="26">
        <f t="shared" si="2"/>
        <v>0</v>
      </c>
      <c r="I28" s="27">
        <f t="shared" si="3"/>
        <v>7.58</v>
      </c>
      <c r="J28" s="25">
        <v>758</v>
      </c>
      <c r="K28" s="27">
        <f t="shared" si="4"/>
        <v>15.791666666666666</v>
      </c>
      <c r="L28" s="25">
        <f t="shared" si="5"/>
        <v>24</v>
      </c>
      <c r="M28" s="24">
        <v>1</v>
      </c>
      <c r="N28" s="24">
        <v>5</v>
      </c>
      <c r="O28" s="28">
        <v>0</v>
      </c>
    </row>
    <row r="29" spans="2:20" ht="22.5" customHeight="1">
      <c r="B29" s="14" t="s">
        <v>205</v>
      </c>
      <c r="C29" s="14" t="s">
        <v>144</v>
      </c>
      <c r="D29" s="15"/>
      <c r="E29" s="25">
        <v>90</v>
      </c>
      <c r="F29" s="26">
        <f t="shared" si="0"/>
        <v>368.09999999999997</v>
      </c>
      <c r="G29" s="26">
        <f t="shared" si="1"/>
        <v>0</v>
      </c>
      <c r="H29" s="26">
        <f t="shared" si="2"/>
        <v>0</v>
      </c>
      <c r="I29" s="27">
        <f t="shared" si="3"/>
        <v>4.09</v>
      </c>
      <c r="J29" s="25">
        <v>409</v>
      </c>
      <c r="K29" s="27">
        <f t="shared" si="4"/>
        <v>9.2024999999999988</v>
      </c>
      <c r="L29" s="25">
        <f t="shared" si="5"/>
        <v>40</v>
      </c>
      <c r="M29" s="24">
        <v>0</v>
      </c>
      <c r="N29" s="24">
        <v>10</v>
      </c>
      <c r="O29" s="28">
        <v>0</v>
      </c>
    </row>
    <row r="30" spans="2:20" ht="22.5" customHeight="1">
      <c r="B30" s="14" t="s">
        <v>152</v>
      </c>
      <c r="C30" s="14" t="s">
        <v>144</v>
      </c>
      <c r="D30" s="15"/>
      <c r="E30" s="25">
        <v>51</v>
      </c>
      <c r="F30" s="26">
        <f t="shared" si="0"/>
        <v>332.52</v>
      </c>
      <c r="G30" s="26">
        <f t="shared" si="1"/>
        <v>0</v>
      </c>
      <c r="H30" s="26">
        <f t="shared" si="2"/>
        <v>0</v>
      </c>
      <c r="I30" s="27">
        <f t="shared" si="3"/>
        <v>6.52</v>
      </c>
      <c r="J30" s="25">
        <v>652</v>
      </c>
      <c r="K30" s="27">
        <f t="shared" si="4"/>
        <v>13.854999999999999</v>
      </c>
      <c r="L30" s="25">
        <f t="shared" si="5"/>
        <v>24</v>
      </c>
      <c r="M30" s="24">
        <v>1</v>
      </c>
      <c r="N30" s="24">
        <v>5</v>
      </c>
      <c r="O30" s="28">
        <v>0</v>
      </c>
    </row>
    <row r="31" spans="2:20" ht="22.5" customHeight="1">
      <c r="B31" s="14" t="s">
        <v>150</v>
      </c>
      <c r="C31" s="14" t="s">
        <v>144</v>
      </c>
      <c r="D31" s="15"/>
      <c r="E31" s="25">
        <v>50</v>
      </c>
      <c r="F31" s="26">
        <f t="shared" si="0"/>
        <v>322</v>
      </c>
      <c r="G31" s="26">
        <f t="shared" si="1"/>
        <v>0</v>
      </c>
      <c r="H31" s="26">
        <f t="shared" si="2"/>
        <v>0</v>
      </c>
      <c r="I31" s="27">
        <f t="shared" si="3"/>
        <v>6.44</v>
      </c>
      <c r="J31" s="25">
        <v>644</v>
      </c>
      <c r="K31" s="27">
        <f t="shared" si="4"/>
        <v>13.416666666666666</v>
      </c>
      <c r="L31" s="25">
        <f t="shared" si="5"/>
        <v>24</v>
      </c>
      <c r="M31" s="24">
        <v>1</v>
      </c>
      <c r="N31" s="24">
        <v>5</v>
      </c>
      <c r="O31" s="28">
        <v>0</v>
      </c>
    </row>
    <row r="32" spans="2:20" ht="22.5" customHeight="1">
      <c r="B32" s="14" t="s">
        <v>211</v>
      </c>
      <c r="C32" s="14" t="s">
        <v>144</v>
      </c>
      <c r="D32" s="15"/>
      <c r="E32" s="25">
        <v>75</v>
      </c>
      <c r="F32" s="26">
        <f t="shared" si="0"/>
        <v>300</v>
      </c>
      <c r="G32" s="26">
        <f t="shared" si="1"/>
        <v>0</v>
      </c>
      <c r="H32" s="26">
        <f t="shared" si="2"/>
        <v>0</v>
      </c>
      <c r="I32" s="27">
        <f t="shared" si="3"/>
        <v>4</v>
      </c>
      <c r="J32" s="25">
        <v>400</v>
      </c>
      <c r="K32" s="27">
        <f t="shared" si="4"/>
        <v>1.6666666666666667</v>
      </c>
      <c r="L32" s="25">
        <f t="shared" si="5"/>
        <v>180</v>
      </c>
      <c r="M32" s="24">
        <v>3</v>
      </c>
      <c r="N32" s="24">
        <v>42</v>
      </c>
      <c r="O32" s="28">
        <v>0</v>
      </c>
    </row>
    <row r="33" spans="2:15" ht="22.5" customHeight="1">
      <c r="B33" s="14" t="s">
        <v>203</v>
      </c>
      <c r="C33" s="14" t="s">
        <v>144</v>
      </c>
      <c r="D33" s="15"/>
      <c r="E33" s="25">
        <v>50</v>
      </c>
      <c r="F33" s="26">
        <f t="shared" si="0"/>
        <v>280</v>
      </c>
      <c r="G33" s="26">
        <f t="shared" si="1"/>
        <v>0</v>
      </c>
      <c r="H33" s="26">
        <f t="shared" si="2"/>
        <v>0</v>
      </c>
      <c r="I33" s="27">
        <f t="shared" si="3"/>
        <v>5.6</v>
      </c>
      <c r="J33" s="25">
        <v>560</v>
      </c>
      <c r="K33" s="27">
        <f t="shared" si="4"/>
        <v>11.666666666666666</v>
      </c>
      <c r="L33" s="25">
        <f t="shared" si="5"/>
        <v>24</v>
      </c>
      <c r="M33" s="24">
        <v>1</v>
      </c>
      <c r="N33" s="24">
        <v>5</v>
      </c>
      <c r="O33" s="28">
        <v>0</v>
      </c>
    </row>
    <row r="34" spans="2:15" ht="22.5" customHeight="1">
      <c r="B34" s="14" t="s">
        <v>204</v>
      </c>
      <c r="C34" s="14" t="s">
        <v>144</v>
      </c>
      <c r="D34" s="15"/>
      <c r="E34" s="25">
        <v>90</v>
      </c>
      <c r="F34" s="26">
        <f t="shared" si="0"/>
        <v>251.1</v>
      </c>
      <c r="G34" s="26">
        <f t="shared" si="1"/>
        <v>0</v>
      </c>
      <c r="H34" s="26">
        <f t="shared" si="2"/>
        <v>0</v>
      </c>
      <c r="I34" s="27">
        <f t="shared" si="3"/>
        <v>2.79</v>
      </c>
      <c r="J34" s="25">
        <v>279</v>
      </c>
      <c r="K34" s="27">
        <f t="shared" si="4"/>
        <v>5.706818181818182</v>
      </c>
      <c r="L34" s="25">
        <f t="shared" si="5"/>
        <v>44</v>
      </c>
      <c r="M34" s="24">
        <v>1</v>
      </c>
      <c r="N34" s="24">
        <v>10</v>
      </c>
      <c r="O34" s="28">
        <v>0</v>
      </c>
    </row>
    <row r="35" spans="2:15" ht="22.5" customHeight="1">
      <c r="B35" s="14" t="s">
        <v>191</v>
      </c>
      <c r="C35" s="14" t="s">
        <v>144</v>
      </c>
      <c r="D35" s="15"/>
      <c r="E35" s="25">
        <v>75</v>
      </c>
      <c r="F35" s="26">
        <f t="shared" si="0"/>
        <v>245.25</v>
      </c>
      <c r="G35" s="26">
        <f t="shared" si="1"/>
        <v>0</v>
      </c>
      <c r="H35" s="26">
        <f t="shared" si="2"/>
        <v>0</v>
      </c>
      <c r="I35" s="27">
        <f t="shared" si="3"/>
        <v>3.27</v>
      </c>
      <c r="J35" s="25">
        <v>327</v>
      </c>
      <c r="K35" s="27">
        <f t="shared" si="4"/>
        <v>1.3625</v>
      </c>
      <c r="L35" s="25">
        <f t="shared" si="5"/>
        <v>180</v>
      </c>
      <c r="M35" s="24">
        <v>3</v>
      </c>
      <c r="N35" s="24">
        <v>42</v>
      </c>
      <c r="O35" s="28">
        <v>0</v>
      </c>
    </row>
    <row r="36" spans="2:15" ht="22.5" customHeight="1">
      <c r="B36" s="14" t="s">
        <v>237</v>
      </c>
      <c r="C36" s="14" t="s">
        <v>144</v>
      </c>
      <c r="D36" s="15"/>
      <c r="E36" s="25">
        <v>90</v>
      </c>
      <c r="F36" s="26">
        <f t="shared" si="0"/>
        <v>211.5</v>
      </c>
      <c r="G36" s="26">
        <f t="shared" si="1"/>
        <v>0</v>
      </c>
      <c r="H36" s="26">
        <f t="shared" si="2"/>
        <v>0</v>
      </c>
      <c r="I36" s="27">
        <f t="shared" si="3"/>
        <v>2.35</v>
      </c>
      <c r="J36" s="25">
        <v>235</v>
      </c>
      <c r="K36" s="27">
        <f t="shared" si="4"/>
        <v>13.21875</v>
      </c>
      <c r="L36" s="25">
        <f t="shared" si="5"/>
        <v>16</v>
      </c>
      <c r="M36" s="24">
        <v>0</v>
      </c>
      <c r="N36" s="24">
        <v>4</v>
      </c>
      <c r="O36" s="28">
        <v>0</v>
      </c>
    </row>
    <row r="37" spans="2:15" ht="22.5" customHeight="1">
      <c r="B37" s="14" t="s">
        <v>153</v>
      </c>
      <c r="C37" s="14" t="s">
        <v>144</v>
      </c>
      <c r="D37" s="15"/>
      <c r="E37" s="25">
        <v>120</v>
      </c>
      <c r="F37" s="26">
        <f t="shared" si="0"/>
        <v>184.8</v>
      </c>
      <c r="G37" s="26">
        <f t="shared" si="1"/>
        <v>0</v>
      </c>
      <c r="H37" s="26">
        <f t="shared" si="2"/>
        <v>0</v>
      </c>
      <c r="I37" s="27">
        <f t="shared" si="3"/>
        <v>1.54</v>
      </c>
      <c r="J37" s="25">
        <v>154</v>
      </c>
      <c r="K37" s="27">
        <f t="shared" si="4"/>
        <v>1.5931034482758621</v>
      </c>
      <c r="L37" s="25">
        <f t="shared" si="5"/>
        <v>116</v>
      </c>
      <c r="M37" s="24">
        <v>1</v>
      </c>
      <c r="N37" s="24">
        <v>28</v>
      </c>
      <c r="O37" s="28">
        <v>0</v>
      </c>
    </row>
    <row r="38" spans="2:15" ht="22.5" customHeight="1">
      <c r="B38" s="14" t="s">
        <v>265</v>
      </c>
      <c r="C38" s="14" t="s">
        <v>144</v>
      </c>
      <c r="D38" s="15"/>
      <c r="E38" s="25">
        <v>120</v>
      </c>
      <c r="F38" s="26">
        <f t="shared" si="0"/>
        <v>180</v>
      </c>
      <c r="G38" s="26">
        <f t="shared" si="1"/>
        <v>0</v>
      </c>
      <c r="H38" s="26">
        <f t="shared" si="2"/>
        <v>0</v>
      </c>
      <c r="I38" s="27">
        <f t="shared" si="3"/>
        <v>1.5</v>
      </c>
      <c r="J38" s="25">
        <v>150</v>
      </c>
      <c r="K38" s="27">
        <f t="shared" si="4"/>
        <v>1.4634146341463414</v>
      </c>
      <c r="L38" s="25">
        <f t="shared" si="5"/>
        <v>123</v>
      </c>
      <c r="M38" s="24">
        <v>0</v>
      </c>
      <c r="N38" s="24">
        <v>6</v>
      </c>
      <c r="O38" s="28">
        <v>11</v>
      </c>
    </row>
    <row r="39" spans="2:15" ht="22.5" customHeight="1">
      <c r="B39" s="14" t="s">
        <v>154</v>
      </c>
      <c r="C39" s="14" t="s">
        <v>144</v>
      </c>
      <c r="D39" s="15"/>
      <c r="E39" s="25">
        <v>120</v>
      </c>
      <c r="F39" s="26">
        <f t="shared" si="0"/>
        <v>176.4</v>
      </c>
      <c r="G39" s="26">
        <f t="shared" si="1"/>
        <v>0</v>
      </c>
      <c r="H39" s="26">
        <f t="shared" si="2"/>
        <v>0</v>
      </c>
      <c r="I39" s="27">
        <f t="shared" si="3"/>
        <v>1.47</v>
      </c>
      <c r="J39" s="25">
        <v>147</v>
      </c>
      <c r="K39" s="27">
        <f t="shared" si="4"/>
        <v>2.5941176470588236</v>
      </c>
      <c r="L39" s="25">
        <f t="shared" si="5"/>
        <v>68</v>
      </c>
      <c r="M39" s="24">
        <v>1</v>
      </c>
      <c r="N39" s="24">
        <v>16</v>
      </c>
      <c r="O39" s="28">
        <v>0</v>
      </c>
    </row>
    <row r="40" spans="2:15" ht="22.5" customHeight="1">
      <c r="B40" s="14" t="s">
        <v>178</v>
      </c>
      <c r="C40" s="14" t="s">
        <v>144</v>
      </c>
      <c r="D40" s="15"/>
      <c r="E40" s="25">
        <v>15</v>
      </c>
      <c r="F40" s="26">
        <f t="shared" si="0"/>
        <v>159.75</v>
      </c>
      <c r="G40" s="26">
        <f t="shared" si="1"/>
        <v>0</v>
      </c>
      <c r="H40" s="26">
        <f t="shared" si="2"/>
        <v>0</v>
      </c>
      <c r="I40" s="27">
        <f t="shared" si="3"/>
        <v>10.65</v>
      </c>
      <c r="J40" s="25">
        <v>1065</v>
      </c>
      <c r="K40" s="27">
        <f t="shared" si="4"/>
        <v>3.328125</v>
      </c>
      <c r="L40" s="25">
        <f t="shared" si="5"/>
        <v>48</v>
      </c>
      <c r="M40" s="24">
        <v>0</v>
      </c>
      <c r="N40" s="24">
        <v>12</v>
      </c>
      <c r="O40" s="28">
        <v>0</v>
      </c>
    </row>
    <row r="41" spans="2:15" ht="22.5" customHeight="1">
      <c r="B41" s="14" t="s">
        <v>206</v>
      </c>
      <c r="C41" s="14" t="s">
        <v>144</v>
      </c>
      <c r="D41" s="15"/>
      <c r="E41" s="25">
        <v>110</v>
      </c>
      <c r="F41" s="26">
        <f t="shared" si="0"/>
        <v>149.60000000000002</v>
      </c>
      <c r="G41" s="26">
        <f t="shared" si="1"/>
        <v>0</v>
      </c>
      <c r="H41" s="26">
        <f t="shared" si="2"/>
        <v>0</v>
      </c>
      <c r="I41" s="27">
        <f t="shared" si="3"/>
        <v>1.36</v>
      </c>
      <c r="J41" s="25">
        <v>136</v>
      </c>
      <c r="K41" s="27">
        <f t="shared" si="4"/>
        <v>2.2000000000000002</v>
      </c>
      <c r="L41" s="25">
        <f t="shared" si="5"/>
        <v>68</v>
      </c>
      <c r="M41" s="24">
        <v>0</v>
      </c>
      <c r="N41" s="24">
        <v>17</v>
      </c>
      <c r="O41" s="28">
        <v>0</v>
      </c>
    </row>
    <row r="42" spans="2:15" ht="22.5" customHeight="1">
      <c r="B42" s="14" t="s">
        <v>207</v>
      </c>
      <c r="C42" s="14" t="s">
        <v>144</v>
      </c>
      <c r="D42" s="15"/>
      <c r="E42" s="25">
        <v>50</v>
      </c>
      <c r="F42" s="26">
        <f t="shared" ref="F42:F66" si="35">SUM(I42*$E42)</f>
        <v>137</v>
      </c>
      <c r="G42" s="26">
        <f t="shared" ref="G42:G66" si="36">SUM(F42*$D42)</f>
        <v>0</v>
      </c>
      <c r="H42" s="26">
        <f t="shared" ref="H42:H66" si="37">SUM(G42/7)</f>
        <v>0</v>
      </c>
      <c r="I42" s="27">
        <f t="shared" ref="I42:I66" si="38">SUM(J42/100)</f>
        <v>2.74</v>
      </c>
      <c r="J42" s="25">
        <v>274</v>
      </c>
      <c r="K42" s="27">
        <f t="shared" ref="K42:K66" si="39">SUM(F42/L42)</f>
        <v>1.7564102564102564</v>
      </c>
      <c r="L42" s="25">
        <f t="shared" ref="L42:L66" si="40">SUM((M42*4)+(N42*4)+(O42*9)+(P42*7))</f>
        <v>78</v>
      </c>
      <c r="M42" s="24">
        <v>0</v>
      </c>
      <c r="N42" s="24">
        <v>6</v>
      </c>
      <c r="O42" s="28">
        <v>6</v>
      </c>
    </row>
    <row r="43" spans="2:15" ht="22.5" customHeight="1">
      <c r="B43" s="14" t="s">
        <v>208</v>
      </c>
      <c r="C43" s="14" t="s">
        <v>144</v>
      </c>
      <c r="D43" s="15"/>
      <c r="E43" s="25">
        <v>50</v>
      </c>
      <c r="F43" s="26">
        <f t="shared" si="35"/>
        <v>130</v>
      </c>
      <c r="G43" s="26">
        <f t="shared" si="36"/>
        <v>0</v>
      </c>
      <c r="H43" s="26">
        <f t="shared" si="37"/>
        <v>0</v>
      </c>
      <c r="I43" s="27">
        <f t="shared" si="38"/>
        <v>2.6</v>
      </c>
      <c r="J43" s="25">
        <v>260</v>
      </c>
      <c r="K43" s="27">
        <f t="shared" si="39"/>
        <v>6.5</v>
      </c>
      <c r="L43" s="25">
        <f t="shared" si="40"/>
        <v>20</v>
      </c>
      <c r="M43" s="24">
        <v>0</v>
      </c>
      <c r="N43" s="24">
        <v>5</v>
      </c>
      <c r="O43" s="28">
        <v>0</v>
      </c>
    </row>
    <row r="44" spans="2:15" ht="22.5" customHeight="1">
      <c r="B44" s="14" t="s">
        <v>209</v>
      </c>
      <c r="C44" s="14" t="s">
        <v>144</v>
      </c>
      <c r="D44" s="15"/>
      <c r="E44" s="25">
        <v>50</v>
      </c>
      <c r="F44" s="26">
        <f t="shared" si="35"/>
        <v>107.5</v>
      </c>
      <c r="G44" s="26">
        <f t="shared" si="36"/>
        <v>0</v>
      </c>
      <c r="H44" s="26">
        <f t="shared" si="37"/>
        <v>0</v>
      </c>
      <c r="I44" s="27">
        <f t="shared" si="38"/>
        <v>2.15</v>
      </c>
      <c r="J44" s="25">
        <v>215</v>
      </c>
      <c r="K44" s="27">
        <f t="shared" si="39"/>
        <v>4.479166666666667</v>
      </c>
      <c r="L44" s="25">
        <f t="shared" si="40"/>
        <v>24</v>
      </c>
      <c r="M44" s="24">
        <v>1</v>
      </c>
      <c r="N44" s="24">
        <v>5</v>
      </c>
      <c r="O44" s="28">
        <v>0</v>
      </c>
    </row>
    <row r="45" spans="2:15" ht="22.5" customHeight="1">
      <c r="B45" s="14" t="s">
        <v>210</v>
      </c>
      <c r="C45" s="14" t="s">
        <v>144</v>
      </c>
      <c r="D45" s="15"/>
      <c r="E45" s="25">
        <v>150</v>
      </c>
      <c r="F45" s="26">
        <f t="shared" si="35"/>
        <v>102.00000000000001</v>
      </c>
      <c r="G45" s="26">
        <f t="shared" si="36"/>
        <v>0</v>
      </c>
      <c r="H45" s="26">
        <f t="shared" si="37"/>
        <v>0</v>
      </c>
      <c r="I45" s="27">
        <f t="shared" si="38"/>
        <v>0.68</v>
      </c>
      <c r="J45" s="25">
        <v>68</v>
      </c>
      <c r="K45" s="27">
        <f t="shared" si="39"/>
        <v>1.5000000000000002</v>
      </c>
      <c r="L45" s="25">
        <f t="shared" si="40"/>
        <v>68</v>
      </c>
      <c r="M45" s="24">
        <v>0</v>
      </c>
      <c r="N45" s="24">
        <v>17</v>
      </c>
      <c r="O45" s="28">
        <v>0</v>
      </c>
    </row>
    <row r="46" spans="2:15" ht="22.5" customHeight="1">
      <c r="B46" s="14" t="s">
        <v>86</v>
      </c>
      <c r="C46" s="14" t="s">
        <v>144</v>
      </c>
      <c r="D46" s="15"/>
      <c r="E46" s="25">
        <v>54</v>
      </c>
      <c r="F46" s="26">
        <f t="shared" si="35"/>
        <v>91.259999999999991</v>
      </c>
      <c r="G46" s="26">
        <f t="shared" si="36"/>
        <v>0</v>
      </c>
      <c r="H46" s="26">
        <f t="shared" si="37"/>
        <v>0</v>
      </c>
      <c r="I46" s="27">
        <f t="shared" si="38"/>
        <v>1.69</v>
      </c>
      <c r="J46" s="25">
        <v>169</v>
      </c>
      <c r="K46" s="27">
        <f t="shared" si="39"/>
        <v>2.2814999999999999</v>
      </c>
      <c r="L46" s="25">
        <f t="shared" si="40"/>
        <v>40</v>
      </c>
      <c r="M46" s="24">
        <v>0</v>
      </c>
      <c r="N46" s="24">
        <v>10</v>
      </c>
      <c r="O46" s="28">
        <v>0</v>
      </c>
    </row>
    <row r="47" spans="2:15" ht="22.5" customHeight="1">
      <c r="B47" s="14" t="s">
        <v>212</v>
      </c>
      <c r="C47" s="14" t="s">
        <v>144</v>
      </c>
      <c r="D47" s="15"/>
      <c r="E47" s="25">
        <v>150</v>
      </c>
      <c r="F47" s="26">
        <f t="shared" si="35"/>
        <v>84.000000000000014</v>
      </c>
      <c r="G47" s="26">
        <f t="shared" si="36"/>
        <v>0</v>
      </c>
      <c r="H47" s="26">
        <f t="shared" si="37"/>
        <v>0</v>
      </c>
      <c r="I47" s="27">
        <f t="shared" si="38"/>
        <v>0.56000000000000005</v>
      </c>
      <c r="J47" s="25">
        <v>56</v>
      </c>
      <c r="K47" s="27">
        <f t="shared" si="39"/>
        <v>1.2352941176470591</v>
      </c>
      <c r="L47" s="25">
        <f t="shared" si="40"/>
        <v>68</v>
      </c>
      <c r="M47" s="24">
        <v>0</v>
      </c>
      <c r="N47" s="24">
        <v>17</v>
      </c>
      <c r="O47" s="28">
        <v>0</v>
      </c>
    </row>
    <row r="48" spans="2:15" ht="22.5" customHeight="1">
      <c r="B48" s="14" t="s">
        <v>213</v>
      </c>
      <c r="C48" s="14" t="s">
        <v>144</v>
      </c>
      <c r="D48" s="15"/>
      <c r="E48" s="25">
        <v>99</v>
      </c>
      <c r="F48" s="26">
        <f t="shared" si="35"/>
        <v>82.17</v>
      </c>
      <c r="G48" s="26">
        <f t="shared" si="36"/>
        <v>0</v>
      </c>
      <c r="H48" s="26">
        <f t="shared" si="37"/>
        <v>0</v>
      </c>
      <c r="I48" s="27">
        <f t="shared" si="38"/>
        <v>0.83</v>
      </c>
      <c r="J48" s="25">
        <v>83</v>
      </c>
      <c r="K48" s="27">
        <f t="shared" si="39"/>
        <v>1.3694999999999999</v>
      </c>
      <c r="L48" s="25">
        <f t="shared" si="40"/>
        <v>60</v>
      </c>
      <c r="M48" s="24">
        <v>1</v>
      </c>
      <c r="N48" s="24">
        <v>14</v>
      </c>
      <c r="O48" s="28">
        <v>0</v>
      </c>
    </row>
    <row r="49" spans="2:15" ht="22.5" customHeight="1">
      <c r="B49" s="14" t="s">
        <v>214</v>
      </c>
      <c r="C49" s="14" t="s">
        <v>144</v>
      </c>
      <c r="D49" s="15"/>
      <c r="E49" s="25">
        <v>150</v>
      </c>
      <c r="F49" s="26">
        <f t="shared" si="35"/>
        <v>79.5</v>
      </c>
      <c r="G49" s="26">
        <f t="shared" si="36"/>
        <v>0</v>
      </c>
      <c r="H49" s="26">
        <f t="shared" si="37"/>
        <v>0</v>
      </c>
      <c r="I49" s="27">
        <f t="shared" si="38"/>
        <v>0.53</v>
      </c>
      <c r="J49" s="25">
        <v>53</v>
      </c>
      <c r="K49" s="27">
        <f t="shared" si="39"/>
        <v>1.65625</v>
      </c>
      <c r="L49" s="25">
        <f t="shared" si="40"/>
        <v>48</v>
      </c>
      <c r="M49" s="24">
        <v>0</v>
      </c>
      <c r="N49" s="24">
        <v>12</v>
      </c>
      <c r="O49" s="28">
        <v>0</v>
      </c>
    </row>
    <row r="50" spans="2:15" ht="22.5" customHeight="1">
      <c r="B50" s="14" t="s">
        <v>151</v>
      </c>
      <c r="C50" s="14" t="s">
        <v>144</v>
      </c>
      <c r="D50" s="15"/>
      <c r="E50" s="25">
        <v>40</v>
      </c>
      <c r="F50" s="26">
        <f t="shared" si="35"/>
        <v>76.8</v>
      </c>
      <c r="G50" s="26">
        <f t="shared" si="36"/>
        <v>0</v>
      </c>
      <c r="H50" s="26">
        <f t="shared" si="37"/>
        <v>0</v>
      </c>
      <c r="I50" s="27">
        <f t="shared" si="38"/>
        <v>1.92</v>
      </c>
      <c r="J50" s="25">
        <v>192</v>
      </c>
      <c r="K50" s="27">
        <f t="shared" si="39"/>
        <v>2.4</v>
      </c>
      <c r="L50" s="25">
        <f t="shared" si="40"/>
        <v>32</v>
      </c>
      <c r="M50" s="24">
        <v>0</v>
      </c>
      <c r="N50" s="24">
        <v>8</v>
      </c>
      <c r="O50" s="28">
        <v>0</v>
      </c>
    </row>
    <row r="51" spans="2:15" ht="22.5" customHeight="1">
      <c r="B51" s="14" t="s">
        <v>215</v>
      </c>
      <c r="C51" s="14" t="s">
        <v>144</v>
      </c>
      <c r="D51" s="15"/>
      <c r="E51" s="25">
        <v>100</v>
      </c>
      <c r="F51" s="26">
        <f t="shared" si="35"/>
        <v>66</v>
      </c>
      <c r="G51" s="26">
        <f t="shared" si="36"/>
        <v>0</v>
      </c>
      <c r="H51" s="26">
        <f t="shared" si="37"/>
        <v>0</v>
      </c>
      <c r="I51" s="27">
        <f t="shared" si="38"/>
        <v>0.66</v>
      </c>
      <c r="J51" s="25">
        <v>66</v>
      </c>
      <c r="K51" s="27">
        <f t="shared" si="39"/>
        <v>1.5</v>
      </c>
      <c r="L51" s="25">
        <f t="shared" si="40"/>
        <v>44</v>
      </c>
      <c r="M51" s="24">
        <v>0</v>
      </c>
      <c r="N51" s="24">
        <v>11</v>
      </c>
      <c r="O51" s="28">
        <v>0</v>
      </c>
    </row>
    <row r="52" spans="2:15" ht="22.5" customHeight="1">
      <c r="B52" s="14" t="s">
        <v>216</v>
      </c>
      <c r="C52" s="14" t="s">
        <v>144</v>
      </c>
      <c r="D52" s="15"/>
      <c r="E52" s="25">
        <v>99</v>
      </c>
      <c r="F52" s="26">
        <f t="shared" si="35"/>
        <v>58.41</v>
      </c>
      <c r="G52" s="26">
        <f t="shared" si="36"/>
        <v>0</v>
      </c>
      <c r="H52" s="26">
        <f t="shared" si="37"/>
        <v>0</v>
      </c>
      <c r="I52" s="27">
        <f t="shared" si="38"/>
        <v>0.59</v>
      </c>
      <c r="J52" s="25">
        <v>59</v>
      </c>
      <c r="K52" s="27">
        <f t="shared" si="39"/>
        <v>1.0430357142857143</v>
      </c>
      <c r="L52" s="25">
        <f t="shared" si="40"/>
        <v>56</v>
      </c>
      <c r="M52" s="24">
        <v>0</v>
      </c>
      <c r="N52" s="24">
        <v>14</v>
      </c>
      <c r="O52" s="28">
        <v>0</v>
      </c>
    </row>
    <row r="53" spans="2:15" ht="22.5" customHeight="1">
      <c r="B53" s="14" t="s">
        <v>266</v>
      </c>
      <c r="C53" s="14" t="s">
        <v>149</v>
      </c>
      <c r="D53" s="15"/>
      <c r="E53" s="25">
        <v>20</v>
      </c>
      <c r="F53" s="26">
        <f t="shared" si="35"/>
        <v>148.19999999999999</v>
      </c>
      <c r="G53" s="26">
        <f t="shared" si="36"/>
        <v>0</v>
      </c>
      <c r="H53" s="26">
        <f t="shared" si="37"/>
        <v>0</v>
      </c>
      <c r="I53" s="27">
        <f t="shared" si="38"/>
        <v>7.41</v>
      </c>
      <c r="J53" s="25">
        <v>741</v>
      </c>
      <c r="K53" s="27">
        <f t="shared" si="39"/>
        <v>2.1478260869565218</v>
      </c>
      <c r="L53" s="25">
        <f t="shared" si="40"/>
        <v>69</v>
      </c>
      <c r="M53" s="24">
        <v>2</v>
      </c>
      <c r="N53" s="24">
        <v>13</v>
      </c>
      <c r="O53" s="28">
        <v>1</v>
      </c>
    </row>
    <row r="54" spans="2:15" ht="22.5" customHeight="1">
      <c r="B54" s="14" t="s">
        <v>287</v>
      </c>
      <c r="C54" s="14" t="s">
        <v>149</v>
      </c>
      <c r="D54" s="15"/>
      <c r="E54" s="25">
        <v>16</v>
      </c>
      <c r="F54" s="26">
        <f t="shared" si="35"/>
        <v>34.4</v>
      </c>
      <c r="G54" s="26">
        <f t="shared" si="36"/>
        <v>0</v>
      </c>
      <c r="H54" s="26">
        <f t="shared" si="37"/>
        <v>0</v>
      </c>
      <c r="I54" s="27">
        <f t="shared" si="38"/>
        <v>2.15</v>
      </c>
      <c r="J54" s="25">
        <v>215</v>
      </c>
      <c r="K54" s="27">
        <f t="shared" si="39"/>
        <v>0.66153846153846152</v>
      </c>
      <c r="L54" s="25">
        <f t="shared" si="40"/>
        <v>52</v>
      </c>
      <c r="M54" s="24">
        <v>1</v>
      </c>
      <c r="N54" s="24">
        <v>12</v>
      </c>
      <c r="O54" s="28">
        <v>0</v>
      </c>
    </row>
    <row r="55" spans="2:15" ht="22.5" customHeight="1">
      <c r="B55" s="14" t="s">
        <v>267</v>
      </c>
      <c r="C55" s="14" t="s">
        <v>149</v>
      </c>
      <c r="D55" s="15"/>
      <c r="E55" s="25">
        <v>16</v>
      </c>
      <c r="F55" s="26">
        <f t="shared" si="35"/>
        <v>24.48</v>
      </c>
      <c r="G55" s="26">
        <f t="shared" si="36"/>
        <v>0</v>
      </c>
      <c r="H55" s="26">
        <f t="shared" si="37"/>
        <v>0</v>
      </c>
      <c r="I55" s="27">
        <f t="shared" si="38"/>
        <v>1.53</v>
      </c>
      <c r="J55" s="25">
        <v>153</v>
      </c>
      <c r="K55" s="27">
        <f t="shared" si="39"/>
        <v>0.47076923076923077</v>
      </c>
      <c r="L55" s="25">
        <f t="shared" si="40"/>
        <v>52</v>
      </c>
      <c r="M55" s="24">
        <v>1</v>
      </c>
      <c r="N55" s="24">
        <v>12</v>
      </c>
      <c r="O55" s="28">
        <v>0</v>
      </c>
    </row>
    <row r="56" spans="2:15" ht="22.5" customHeight="1">
      <c r="B56" s="14" t="s">
        <v>46</v>
      </c>
      <c r="C56" s="14" t="s">
        <v>149</v>
      </c>
      <c r="D56" s="15"/>
      <c r="E56" s="25">
        <v>170</v>
      </c>
      <c r="F56" s="26">
        <f t="shared" si="35"/>
        <v>17</v>
      </c>
      <c r="G56" s="26">
        <f t="shared" si="36"/>
        <v>0</v>
      </c>
      <c r="H56" s="26">
        <f t="shared" si="37"/>
        <v>0</v>
      </c>
      <c r="I56" s="27">
        <f t="shared" si="38"/>
        <v>0.1</v>
      </c>
      <c r="J56" s="25">
        <v>10</v>
      </c>
      <c r="K56" s="27">
        <f t="shared" si="39"/>
        <v>0.13709677419354838</v>
      </c>
      <c r="L56" s="25">
        <f t="shared" si="40"/>
        <v>124</v>
      </c>
      <c r="M56" s="24">
        <v>1</v>
      </c>
      <c r="N56" s="24">
        <v>30</v>
      </c>
      <c r="O56" s="28">
        <v>0</v>
      </c>
    </row>
    <row r="57" spans="2:15" ht="22.5" customHeight="1">
      <c r="B57" s="14" t="s">
        <v>268</v>
      </c>
      <c r="C57" s="14" t="s">
        <v>149</v>
      </c>
      <c r="D57" s="15"/>
      <c r="E57" s="25">
        <v>21</v>
      </c>
      <c r="F57" s="26">
        <f t="shared" si="35"/>
        <v>5.46</v>
      </c>
      <c r="G57" s="26">
        <f t="shared" si="36"/>
        <v>0</v>
      </c>
      <c r="H57" s="26">
        <f t="shared" si="37"/>
        <v>0</v>
      </c>
      <c r="I57" s="27">
        <f t="shared" si="38"/>
        <v>0.26</v>
      </c>
      <c r="J57" s="25">
        <v>26</v>
      </c>
      <c r="K57" s="27">
        <f t="shared" si="39"/>
        <v>6.9999999999999993E-2</v>
      </c>
      <c r="L57" s="25">
        <f t="shared" si="40"/>
        <v>78</v>
      </c>
      <c r="M57" s="24">
        <v>2</v>
      </c>
      <c r="N57" s="24">
        <v>13</v>
      </c>
      <c r="O57" s="28">
        <v>2</v>
      </c>
    </row>
    <row r="58" spans="2:15" ht="22.5" customHeight="1">
      <c r="B58" s="14" t="s">
        <v>269</v>
      </c>
      <c r="C58" s="14" t="s">
        <v>147</v>
      </c>
      <c r="D58" s="15"/>
      <c r="E58" s="25">
        <v>3</v>
      </c>
      <c r="F58" s="26">
        <f t="shared" si="35"/>
        <v>360</v>
      </c>
      <c r="G58" s="26">
        <f t="shared" si="36"/>
        <v>0</v>
      </c>
      <c r="H58" s="26">
        <f t="shared" si="37"/>
        <v>0</v>
      </c>
      <c r="I58" s="27">
        <f t="shared" si="38"/>
        <v>120</v>
      </c>
      <c r="J58" s="25">
        <v>12000</v>
      </c>
      <c r="K58" s="27">
        <f t="shared" si="39"/>
        <v>180</v>
      </c>
      <c r="L58" s="25">
        <f t="shared" si="40"/>
        <v>2</v>
      </c>
      <c r="M58" s="24">
        <v>0</v>
      </c>
      <c r="N58" s="24">
        <v>0.5</v>
      </c>
      <c r="O58" s="28">
        <v>0</v>
      </c>
    </row>
    <row r="59" spans="2:15" ht="22.5" customHeight="1">
      <c r="B59" s="14" t="s">
        <v>1</v>
      </c>
      <c r="C59" s="14" t="s">
        <v>147</v>
      </c>
      <c r="D59" s="15"/>
      <c r="E59" s="25">
        <v>2</v>
      </c>
      <c r="F59" s="26">
        <f t="shared" si="35"/>
        <v>320</v>
      </c>
      <c r="G59" s="26">
        <f t="shared" si="36"/>
        <v>0</v>
      </c>
      <c r="H59" s="26">
        <f t="shared" si="37"/>
        <v>0</v>
      </c>
      <c r="I59" s="27">
        <f t="shared" si="38"/>
        <v>160</v>
      </c>
      <c r="J59" s="25">
        <v>16000</v>
      </c>
      <c r="K59" s="27">
        <f t="shared" si="39"/>
        <v>160</v>
      </c>
      <c r="L59" s="25">
        <f t="shared" si="40"/>
        <v>2</v>
      </c>
      <c r="M59" s="24">
        <v>0</v>
      </c>
      <c r="N59" s="24">
        <v>0.5</v>
      </c>
      <c r="O59" s="28">
        <v>0</v>
      </c>
    </row>
    <row r="60" spans="2:15" ht="22.5" customHeight="1">
      <c r="B60" s="14" t="s">
        <v>69</v>
      </c>
      <c r="C60" s="14" t="s">
        <v>147</v>
      </c>
      <c r="D60" s="15"/>
      <c r="E60" s="25">
        <v>2</v>
      </c>
      <c r="F60" s="26">
        <f t="shared" si="35"/>
        <v>320</v>
      </c>
      <c r="G60" s="26">
        <f t="shared" si="36"/>
        <v>0</v>
      </c>
      <c r="H60" s="26">
        <f t="shared" si="37"/>
        <v>0</v>
      </c>
      <c r="I60" s="27">
        <f t="shared" si="38"/>
        <v>160</v>
      </c>
      <c r="J60" s="25">
        <v>16000</v>
      </c>
      <c r="K60" s="27">
        <f t="shared" si="39"/>
        <v>160</v>
      </c>
      <c r="L60" s="25">
        <f t="shared" si="40"/>
        <v>2</v>
      </c>
      <c r="M60" s="24">
        <v>0</v>
      </c>
      <c r="N60" s="24">
        <v>0.5</v>
      </c>
      <c r="O60" s="28">
        <v>0</v>
      </c>
    </row>
    <row r="61" spans="2:15" ht="22.5" customHeight="1">
      <c r="B61" s="14" t="s">
        <v>24</v>
      </c>
      <c r="C61" s="14" t="s">
        <v>147</v>
      </c>
      <c r="D61" s="15"/>
      <c r="E61" s="25">
        <v>2</v>
      </c>
      <c r="F61" s="26">
        <f t="shared" si="35"/>
        <v>194</v>
      </c>
      <c r="G61" s="26">
        <f t="shared" si="36"/>
        <v>0</v>
      </c>
      <c r="H61" s="26">
        <f t="shared" si="37"/>
        <v>0</v>
      </c>
      <c r="I61" s="27">
        <f t="shared" si="38"/>
        <v>97</v>
      </c>
      <c r="J61" s="25">
        <v>9700</v>
      </c>
      <c r="K61" s="27">
        <f t="shared" si="39"/>
        <v>97</v>
      </c>
      <c r="L61" s="25">
        <f t="shared" si="40"/>
        <v>2</v>
      </c>
      <c r="M61" s="24">
        <v>0</v>
      </c>
      <c r="N61" s="24">
        <v>0.5</v>
      </c>
      <c r="O61" s="28">
        <v>0</v>
      </c>
    </row>
    <row r="62" spans="2:15" ht="22.5" customHeight="1">
      <c r="B62" s="14" t="s">
        <v>159</v>
      </c>
      <c r="C62" s="14" t="s">
        <v>147</v>
      </c>
      <c r="D62" s="15"/>
      <c r="E62" s="25">
        <v>5</v>
      </c>
      <c r="F62" s="26">
        <f t="shared" si="35"/>
        <v>110</v>
      </c>
      <c r="G62" s="26">
        <f t="shared" si="36"/>
        <v>0</v>
      </c>
      <c r="H62" s="26">
        <f t="shared" si="37"/>
        <v>0</v>
      </c>
      <c r="I62" s="27">
        <f t="shared" si="38"/>
        <v>22</v>
      </c>
      <c r="J62" s="25">
        <v>2200</v>
      </c>
      <c r="K62" s="27">
        <f t="shared" si="39"/>
        <v>55</v>
      </c>
      <c r="L62" s="25">
        <f t="shared" si="40"/>
        <v>2</v>
      </c>
      <c r="M62" s="24">
        <v>0</v>
      </c>
      <c r="N62" s="24">
        <v>0.5</v>
      </c>
      <c r="O62" s="28">
        <v>0</v>
      </c>
    </row>
    <row r="63" spans="2:15" ht="22.5" customHeight="1">
      <c r="B63" s="14" t="s">
        <v>181</v>
      </c>
      <c r="C63" s="14" t="s">
        <v>147</v>
      </c>
      <c r="D63" s="15"/>
      <c r="E63" s="25">
        <v>2</v>
      </c>
      <c r="F63" s="26">
        <f t="shared" si="35"/>
        <v>58.26</v>
      </c>
      <c r="G63" s="26">
        <f t="shared" si="36"/>
        <v>0</v>
      </c>
      <c r="H63" s="26">
        <f t="shared" si="37"/>
        <v>0</v>
      </c>
      <c r="I63" s="27">
        <f t="shared" si="38"/>
        <v>29.13</v>
      </c>
      <c r="J63" s="25">
        <v>2913</v>
      </c>
      <c r="K63" s="27">
        <f t="shared" si="39"/>
        <v>29.13</v>
      </c>
      <c r="L63" s="25">
        <f t="shared" si="40"/>
        <v>2</v>
      </c>
      <c r="M63" s="24">
        <v>0</v>
      </c>
      <c r="N63" s="24">
        <v>0.5</v>
      </c>
      <c r="O63" s="28">
        <v>0</v>
      </c>
    </row>
    <row r="64" spans="2:15" ht="22.5" customHeight="1">
      <c r="B64" s="14" t="s">
        <v>4</v>
      </c>
      <c r="C64" s="14" t="s">
        <v>147</v>
      </c>
      <c r="D64" s="15"/>
      <c r="E64" s="25">
        <v>2</v>
      </c>
      <c r="F64" s="26">
        <f t="shared" si="35"/>
        <v>46.38</v>
      </c>
      <c r="G64" s="26">
        <f t="shared" si="36"/>
        <v>0</v>
      </c>
      <c r="H64" s="26">
        <f t="shared" si="37"/>
        <v>0</v>
      </c>
      <c r="I64" s="27">
        <f t="shared" si="38"/>
        <v>23.19</v>
      </c>
      <c r="J64" s="25">
        <v>2319</v>
      </c>
      <c r="K64" s="27">
        <f t="shared" si="39"/>
        <v>23.19</v>
      </c>
      <c r="L64" s="25">
        <f t="shared" si="40"/>
        <v>2</v>
      </c>
      <c r="M64" s="24">
        <v>0</v>
      </c>
      <c r="N64" s="24">
        <v>0.5</v>
      </c>
      <c r="O64" s="28">
        <v>0</v>
      </c>
    </row>
    <row r="65" spans="2:15" ht="22.5" customHeight="1">
      <c r="B65" s="14" t="s">
        <v>22</v>
      </c>
      <c r="C65" s="14" t="s">
        <v>147</v>
      </c>
      <c r="D65" s="15"/>
      <c r="E65" s="25">
        <v>2</v>
      </c>
      <c r="F65" s="26">
        <f t="shared" si="35"/>
        <v>40.76</v>
      </c>
      <c r="G65" s="26">
        <f t="shared" si="36"/>
        <v>0</v>
      </c>
      <c r="H65" s="26">
        <f t="shared" si="37"/>
        <v>0</v>
      </c>
      <c r="I65" s="27">
        <f t="shared" si="38"/>
        <v>20.38</v>
      </c>
      <c r="J65" s="25">
        <v>2038</v>
      </c>
      <c r="K65" s="27">
        <f t="shared" si="39"/>
        <v>20.38</v>
      </c>
      <c r="L65" s="25">
        <f t="shared" si="40"/>
        <v>2</v>
      </c>
      <c r="M65" s="24">
        <v>0</v>
      </c>
      <c r="N65" s="24">
        <v>0.5</v>
      </c>
      <c r="O65" s="28">
        <v>0</v>
      </c>
    </row>
    <row r="66" spans="2:15" ht="22.5" customHeight="1">
      <c r="B66" s="14" t="s">
        <v>182</v>
      </c>
      <c r="C66" s="14" t="s">
        <v>147</v>
      </c>
      <c r="D66" s="15"/>
      <c r="E66" s="25">
        <v>2</v>
      </c>
      <c r="F66" s="26">
        <f t="shared" si="35"/>
        <v>40</v>
      </c>
      <c r="G66" s="26">
        <f t="shared" si="36"/>
        <v>0</v>
      </c>
      <c r="H66" s="26">
        <f t="shared" si="37"/>
        <v>0</v>
      </c>
      <c r="I66" s="27">
        <f t="shared" si="38"/>
        <v>20</v>
      </c>
      <c r="J66" s="25">
        <v>2000</v>
      </c>
      <c r="K66" s="27">
        <f t="shared" si="39"/>
        <v>20</v>
      </c>
      <c r="L66" s="25">
        <f t="shared" si="40"/>
        <v>2</v>
      </c>
      <c r="M66" s="24">
        <v>0</v>
      </c>
      <c r="N66" s="24">
        <v>0.5</v>
      </c>
      <c r="O66" s="28">
        <v>0</v>
      </c>
    </row>
    <row r="67" spans="2:15" ht="22.5" customHeight="1">
      <c r="B67" s="14" t="s">
        <v>58</v>
      </c>
      <c r="C67" s="14" t="s">
        <v>147</v>
      </c>
      <c r="D67" s="15"/>
      <c r="E67" s="25">
        <v>2</v>
      </c>
      <c r="F67" s="26">
        <f t="shared" ref="F67:F85" si="41">SUM(I67*$E67)</f>
        <v>24.14</v>
      </c>
      <c r="G67" s="26">
        <f t="shared" ref="G67:G85" si="42">SUM(F67*$D67)</f>
        <v>0</v>
      </c>
      <c r="H67" s="26">
        <f t="shared" ref="H67:H85" si="43">SUM(G67/7)</f>
        <v>0</v>
      </c>
      <c r="I67" s="27">
        <f t="shared" ref="I67:I85" si="44">SUM(J67/100)</f>
        <v>12.07</v>
      </c>
      <c r="J67" s="25">
        <v>1207</v>
      </c>
      <c r="K67" s="27">
        <f t="shared" ref="K67:K85" si="45">SUM(F67/L67)</f>
        <v>12.07</v>
      </c>
      <c r="L67" s="25">
        <f t="shared" ref="L67:L85" si="46">SUM((M67*4)+(N67*4)+(O67*9)+(P67*7))</f>
        <v>2</v>
      </c>
      <c r="M67" s="24">
        <v>0</v>
      </c>
      <c r="N67" s="24">
        <v>0.5</v>
      </c>
      <c r="O67" s="28">
        <v>0</v>
      </c>
    </row>
    <row r="68" spans="2:15" ht="22.5" customHeight="1">
      <c r="B68" s="14" t="s">
        <v>52</v>
      </c>
      <c r="C68" s="14" t="s">
        <v>147</v>
      </c>
      <c r="D68" s="15"/>
      <c r="E68" s="25">
        <v>2</v>
      </c>
      <c r="F68" s="26">
        <f t="shared" si="41"/>
        <v>21.5</v>
      </c>
      <c r="G68" s="26">
        <f t="shared" si="42"/>
        <v>0</v>
      </c>
      <c r="H68" s="26">
        <f t="shared" si="43"/>
        <v>0</v>
      </c>
      <c r="I68" s="27">
        <f t="shared" si="44"/>
        <v>10.75</v>
      </c>
      <c r="J68" s="25">
        <v>1075</v>
      </c>
      <c r="K68" s="27">
        <f t="shared" si="45"/>
        <v>10.75</v>
      </c>
      <c r="L68" s="25">
        <f t="shared" si="46"/>
        <v>2</v>
      </c>
      <c r="M68" s="24">
        <v>0</v>
      </c>
      <c r="N68" s="24">
        <v>0.5</v>
      </c>
      <c r="O68" s="28">
        <v>0</v>
      </c>
    </row>
    <row r="69" spans="2:15" ht="22.5" customHeight="1">
      <c r="B69" s="14" t="s">
        <v>67</v>
      </c>
      <c r="C69" s="14" t="s">
        <v>147</v>
      </c>
      <c r="D69" s="15"/>
      <c r="E69" s="25">
        <v>2</v>
      </c>
      <c r="F69" s="26">
        <f t="shared" si="41"/>
        <v>20.36</v>
      </c>
      <c r="G69" s="26">
        <f t="shared" si="42"/>
        <v>0</v>
      </c>
      <c r="H69" s="26">
        <f t="shared" si="43"/>
        <v>0</v>
      </c>
      <c r="I69" s="27">
        <f t="shared" si="44"/>
        <v>10.18</v>
      </c>
      <c r="J69" s="25">
        <v>1018</v>
      </c>
      <c r="K69" s="27">
        <f t="shared" si="45"/>
        <v>10.18</v>
      </c>
      <c r="L69" s="25">
        <f t="shared" si="46"/>
        <v>2</v>
      </c>
      <c r="M69" s="24">
        <v>0</v>
      </c>
      <c r="N69" s="24">
        <v>0.5</v>
      </c>
      <c r="O69" s="28">
        <v>0</v>
      </c>
    </row>
    <row r="70" spans="2:15" ht="22.5" customHeight="1">
      <c r="B70" s="14" t="s">
        <v>155</v>
      </c>
      <c r="C70" s="14" t="s">
        <v>147</v>
      </c>
      <c r="D70" s="15"/>
      <c r="E70" s="25">
        <v>2</v>
      </c>
      <c r="F70" s="26">
        <f t="shared" si="41"/>
        <v>20</v>
      </c>
      <c r="G70" s="26">
        <f t="shared" si="42"/>
        <v>0</v>
      </c>
      <c r="H70" s="26">
        <f t="shared" si="43"/>
        <v>0</v>
      </c>
      <c r="I70" s="27">
        <f t="shared" si="44"/>
        <v>10</v>
      </c>
      <c r="J70" s="25">
        <v>1000</v>
      </c>
      <c r="K70" s="27">
        <f t="shared" si="45"/>
        <v>10</v>
      </c>
      <c r="L70" s="25">
        <f t="shared" si="46"/>
        <v>2</v>
      </c>
      <c r="M70" s="24">
        <v>0</v>
      </c>
      <c r="N70" s="24">
        <v>0.5</v>
      </c>
      <c r="O70" s="28">
        <v>0</v>
      </c>
    </row>
    <row r="71" spans="2:15" ht="22.5" customHeight="1">
      <c r="B71" s="14" t="s">
        <v>68</v>
      </c>
      <c r="C71" s="14" t="s">
        <v>147</v>
      </c>
      <c r="D71" s="15"/>
      <c r="E71" s="25">
        <v>2</v>
      </c>
      <c r="F71" s="26">
        <f t="shared" si="41"/>
        <v>19.12</v>
      </c>
      <c r="G71" s="26">
        <f t="shared" si="42"/>
        <v>0</v>
      </c>
      <c r="H71" s="26">
        <f t="shared" si="43"/>
        <v>0</v>
      </c>
      <c r="I71" s="27">
        <f t="shared" si="44"/>
        <v>9.56</v>
      </c>
      <c r="J71" s="25">
        <v>956</v>
      </c>
      <c r="K71" s="27">
        <f t="shared" si="45"/>
        <v>9.56</v>
      </c>
      <c r="L71" s="25">
        <f t="shared" si="46"/>
        <v>2</v>
      </c>
      <c r="M71" s="24">
        <v>0</v>
      </c>
      <c r="N71" s="24">
        <v>0.5</v>
      </c>
      <c r="O71" s="28">
        <v>0</v>
      </c>
    </row>
    <row r="72" spans="2:15" ht="22.5" customHeight="1">
      <c r="B72" s="14" t="s">
        <v>59</v>
      </c>
      <c r="C72" s="14" t="s">
        <v>147</v>
      </c>
      <c r="D72" s="15"/>
      <c r="E72" s="25">
        <v>2</v>
      </c>
      <c r="F72" s="26">
        <f t="shared" si="41"/>
        <v>17.559999999999999</v>
      </c>
      <c r="G72" s="26">
        <f t="shared" si="42"/>
        <v>0</v>
      </c>
      <c r="H72" s="26">
        <f t="shared" si="43"/>
        <v>0</v>
      </c>
      <c r="I72" s="27">
        <f t="shared" si="44"/>
        <v>8.7799999999999994</v>
      </c>
      <c r="J72" s="25">
        <v>878</v>
      </c>
      <c r="K72" s="27">
        <f t="shared" si="45"/>
        <v>8.7799999999999994</v>
      </c>
      <c r="L72" s="25">
        <f t="shared" si="46"/>
        <v>2</v>
      </c>
      <c r="M72" s="24">
        <v>0</v>
      </c>
      <c r="N72" s="24">
        <v>0.5</v>
      </c>
      <c r="O72" s="28">
        <v>0</v>
      </c>
    </row>
    <row r="73" spans="2:15" ht="22.5" customHeight="1">
      <c r="B73" s="14" t="s">
        <v>19</v>
      </c>
      <c r="C73" s="14" t="s">
        <v>147</v>
      </c>
      <c r="D73" s="15"/>
      <c r="E73" s="25">
        <v>16</v>
      </c>
      <c r="F73" s="26">
        <f t="shared" si="41"/>
        <v>9.92</v>
      </c>
      <c r="G73" s="26">
        <f t="shared" si="42"/>
        <v>0</v>
      </c>
      <c r="H73" s="26">
        <f t="shared" si="43"/>
        <v>0</v>
      </c>
      <c r="I73" s="27">
        <f t="shared" si="44"/>
        <v>0.62</v>
      </c>
      <c r="J73" s="25">
        <v>62</v>
      </c>
      <c r="K73" s="27">
        <f t="shared" si="45"/>
        <v>7.8730158730158734E-2</v>
      </c>
      <c r="L73" s="25">
        <f t="shared" si="46"/>
        <v>126</v>
      </c>
      <c r="M73" s="24">
        <v>0</v>
      </c>
      <c r="N73" s="24">
        <v>0</v>
      </c>
      <c r="O73" s="28">
        <v>14</v>
      </c>
    </row>
    <row r="74" spans="2:15" ht="22.5" customHeight="1">
      <c r="B74" s="14" t="s">
        <v>10</v>
      </c>
      <c r="C74" s="14" t="s">
        <v>147</v>
      </c>
      <c r="D74" s="15"/>
      <c r="E74" s="25">
        <v>2</v>
      </c>
      <c r="F74" s="26">
        <f t="shared" si="41"/>
        <v>9.4600000000000009</v>
      </c>
      <c r="G74" s="26">
        <f t="shared" si="42"/>
        <v>0</v>
      </c>
      <c r="H74" s="26">
        <f t="shared" si="43"/>
        <v>0</v>
      </c>
      <c r="I74" s="27">
        <f t="shared" si="44"/>
        <v>4.7300000000000004</v>
      </c>
      <c r="J74" s="25">
        <v>473</v>
      </c>
      <c r="K74" s="27">
        <f t="shared" si="45"/>
        <v>4.7300000000000004</v>
      </c>
      <c r="L74" s="25">
        <f t="shared" si="46"/>
        <v>2</v>
      </c>
      <c r="M74" s="24">
        <v>0</v>
      </c>
      <c r="N74" s="24">
        <v>0.5</v>
      </c>
      <c r="O74" s="28">
        <v>0</v>
      </c>
    </row>
    <row r="75" spans="2:15" ht="22.5" customHeight="1">
      <c r="B75" s="14" t="s">
        <v>108</v>
      </c>
      <c r="C75" s="14" t="s">
        <v>147</v>
      </c>
      <c r="D75" s="15"/>
      <c r="E75" s="25">
        <v>5</v>
      </c>
      <c r="F75" s="26">
        <f t="shared" si="41"/>
        <v>8.85</v>
      </c>
      <c r="G75" s="26">
        <f t="shared" si="42"/>
        <v>0</v>
      </c>
      <c r="H75" s="26">
        <f t="shared" si="43"/>
        <v>0</v>
      </c>
      <c r="I75" s="27">
        <f t="shared" si="44"/>
        <v>1.77</v>
      </c>
      <c r="J75" s="25">
        <v>177</v>
      </c>
      <c r="K75" s="27">
        <f t="shared" si="45"/>
        <v>4.4249999999999998</v>
      </c>
      <c r="L75" s="25">
        <f t="shared" si="46"/>
        <v>2</v>
      </c>
      <c r="M75" s="24">
        <v>0</v>
      </c>
      <c r="N75" s="24">
        <v>0.5</v>
      </c>
      <c r="O75" s="28">
        <v>0</v>
      </c>
    </row>
    <row r="76" spans="2:15" ht="22.5" customHeight="1">
      <c r="B76" s="14" t="s">
        <v>9</v>
      </c>
      <c r="C76" s="14" t="s">
        <v>147</v>
      </c>
      <c r="D76" s="15"/>
      <c r="E76" s="25">
        <v>2</v>
      </c>
      <c r="F76" s="26">
        <f t="shared" si="41"/>
        <v>6.44</v>
      </c>
      <c r="G76" s="26">
        <f t="shared" si="42"/>
        <v>0</v>
      </c>
      <c r="H76" s="26">
        <f t="shared" si="43"/>
        <v>0</v>
      </c>
      <c r="I76" s="27">
        <f t="shared" si="44"/>
        <v>3.22</v>
      </c>
      <c r="J76" s="25">
        <v>322</v>
      </c>
      <c r="K76" s="27">
        <f t="shared" si="45"/>
        <v>3.22</v>
      </c>
      <c r="L76" s="25">
        <f t="shared" si="46"/>
        <v>2</v>
      </c>
      <c r="M76" s="24">
        <v>0</v>
      </c>
      <c r="N76" s="24">
        <v>0.5</v>
      </c>
      <c r="O76" s="28">
        <v>0</v>
      </c>
    </row>
    <row r="77" spans="2:15" ht="22.5" customHeight="1">
      <c r="B77" s="14" t="s">
        <v>183</v>
      </c>
      <c r="C77" s="14" t="s">
        <v>147</v>
      </c>
      <c r="D77" s="15"/>
      <c r="E77" s="25">
        <v>15</v>
      </c>
      <c r="F77" s="26">
        <f t="shared" si="41"/>
        <v>6.3</v>
      </c>
      <c r="G77" s="26">
        <f t="shared" si="42"/>
        <v>0</v>
      </c>
      <c r="H77" s="26">
        <f t="shared" si="43"/>
        <v>0</v>
      </c>
      <c r="I77" s="27">
        <f t="shared" si="44"/>
        <v>0.42</v>
      </c>
      <c r="J77" s="25">
        <v>42</v>
      </c>
      <c r="K77" s="27">
        <f t="shared" si="45"/>
        <v>0.78749999999999998</v>
      </c>
      <c r="L77" s="25">
        <f t="shared" si="46"/>
        <v>8</v>
      </c>
      <c r="M77" s="24">
        <v>0</v>
      </c>
      <c r="N77" s="24">
        <v>2</v>
      </c>
      <c r="O77" s="28">
        <v>0</v>
      </c>
    </row>
    <row r="78" spans="2:15" ht="22.5" customHeight="1">
      <c r="B78" s="14" t="s">
        <v>217</v>
      </c>
      <c r="C78" s="14" t="s">
        <v>175</v>
      </c>
      <c r="D78" s="15"/>
      <c r="E78" s="25">
        <v>25</v>
      </c>
      <c r="F78" s="26">
        <f t="shared" si="41"/>
        <v>687.5</v>
      </c>
      <c r="G78" s="26">
        <f t="shared" si="42"/>
        <v>0</v>
      </c>
      <c r="H78" s="26">
        <f t="shared" si="43"/>
        <v>0</v>
      </c>
      <c r="I78" s="27">
        <f t="shared" si="44"/>
        <v>27.5</v>
      </c>
      <c r="J78" s="25">
        <v>2750</v>
      </c>
      <c r="K78" s="27">
        <f t="shared" si="45"/>
        <v>10.7421875</v>
      </c>
      <c r="L78" s="25">
        <f t="shared" si="46"/>
        <v>64</v>
      </c>
      <c r="M78" s="24">
        <v>1</v>
      </c>
      <c r="N78" s="24">
        <v>15</v>
      </c>
      <c r="O78" s="28">
        <v>0</v>
      </c>
    </row>
    <row r="79" spans="2:15" ht="22.5" customHeight="1">
      <c r="B79" s="14" t="s">
        <v>218</v>
      </c>
      <c r="C79" s="14" t="s">
        <v>175</v>
      </c>
      <c r="D79" s="15"/>
      <c r="E79" s="25">
        <v>30</v>
      </c>
      <c r="F79" s="26">
        <f t="shared" si="41"/>
        <v>472.2</v>
      </c>
      <c r="G79" s="26">
        <f t="shared" si="42"/>
        <v>0</v>
      </c>
      <c r="H79" s="26">
        <f t="shared" si="43"/>
        <v>0</v>
      </c>
      <c r="I79" s="27">
        <f t="shared" si="44"/>
        <v>15.74</v>
      </c>
      <c r="J79" s="25">
        <v>1574</v>
      </c>
      <c r="K79" s="27">
        <f t="shared" si="45"/>
        <v>2.1861111111111109</v>
      </c>
      <c r="L79" s="25">
        <f t="shared" si="46"/>
        <v>216</v>
      </c>
      <c r="M79" s="24">
        <v>5</v>
      </c>
      <c r="N79" s="24">
        <v>4</v>
      </c>
      <c r="O79" s="28">
        <v>20</v>
      </c>
    </row>
    <row r="80" spans="2:15" ht="22.5" customHeight="1">
      <c r="B80" s="14" t="s">
        <v>219</v>
      </c>
      <c r="C80" s="14" t="s">
        <v>175</v>
      </c>
      <c r="D80" s="15"/>
      <c r="E80" s="25">
        <v>30</v>
      </c>
      <c r="F80" s="26">
        <f t="shared" si="41"/>
        <v>426</v>
      </c>
      <c r="G80" s="26">
        <f t="shared" si="42"/>
        <v>0</v>
      </c>
      <c r="H80" s="26">
        <f t="shared" si="43"/>
        <v>0</v>
      </c>
      <c r="I80" s="27">
        <f t="shared" si="44"/>
        <v>14.2</v>
      </c>
      <c r="J80" s="25">
        <v>1420</v>
      </c>
      <c r="K80" s="27">
        <f t="shared" si="45"/>
        <v>2.3535911602209945</v>
      </c>
      <c r="L80" s="25">
        <f t="shared" si="46"/>
        <v>181</v>
      </c>
      <c r="M80" s="24">
        <v>2</v>
      </c>
      <c r="N80" s="24">
        <v>5</v>
      </c>
      <c r="O80" s="28">
        <v>17</v>
      </c>
    </row>
    <row r="81" spans="2:15" ht="22.5" customHeight="1">
      <c r="B81" s="14" t="s">
        <v>180</v>
      </c>
      <c r="C81" s="14" t="s">
        <v>175</v>
      </c>
      <c r="D81" s="15"/>
      <c r="E81" s="25">
        <v>13</v>
      </c>
      <c r="F81" s="26">
        <f t="shared" si="41"/>
        <v>198.64</v>
      </c>
      <c r="G81" s="26">
        <f t="shared" si="42"/>
        <v>0</v>
      </c>
      <c r="H81" s="26">
        <f t="shared" si="43"/>
        <v>0</v>
      </c>
      <c r="I81" s="27">
        <f t="shared" si="44"/>
        <v>15.28</v>
      </c>
      <c r="J81" s="25">
        <v>1528</v>
      </c>
      <c r="K81" s="27">
        <f t="shared" si="45"/>
        <v>2.4224390243902438</v>
      </c>
      <c r="L81" s="25">
        <f t="shared" si="46"/>
        <v>82</v>
      </c>
      <c r="M81" s="24">
        <v>3</v>
      </c>
      <c r="N81" s="24">
        <v>4</v>
      </c>
      <c r="O81" s="28">
        <v>6</v>
      </c>
    </row>
    <row r="82" spans="2:15" ht="22.5" customHeight="1">
      <c r="B82" s="14" t="s">
        <v>220</v>
      </c>
      <c r="C82" s="14" t="s">
        <v>175</v>
      </c>
      <c r="D82" s="15"/>
      <c r="E82" s="25">
        <v>30</v>
      </c>
      <c r="F82" s="26">
        <f t="shared" si="41"/>
        <v>147.89999999999998</v>
      </c>
      <c r="G82" s="26">
        <f t="shared" si="42"/>
        <v>0</v>
      </c>
      <c r="H82" s="26">
        <f t="shared" si="43"/>
        <v>0</v>
      </c>
      <c r="I82" s="27">
        <f t="shared" si="44"/>
        <v>4.93</v>
      </c>
      <c r="J82" s="25">
        <v>493</v>
      </c>
      <c r="K82" s="27">
        <f t="shared" si="45"/>
        <v>0.70765550239234443</v>
      </c>
      <c r="L82" s="25">
        <f t="shared" si="46"/>
        <v>209</v>
      </c>
      <c r="M82" s="24">
        <v>3</v>
      </c>
      <c r="N82" s="24">
        <v>2</v>
      </c>
      <c r="O82" s="28">
        <v>21</v>
      </c>
    </row>
    <row r="83" spans="2:15" ht="22.5" customHeight="1">
      <c r="B83" s="14" t="s">
        <v>221</v>
      </c>
      <c r="C83" s="14" t="s">
        <v>175</v>
      </c>
      <c r="D83" s="15"/>
      <c r="E83" s="25">
        <v>28</v>
      </c>
      <c r="F83" s="26">
        <f t="shared" si="41"/>
        <v>138.6</v>
      </c>
      <c r="G83" s="26">
        <f t="shared" si="42"/>
        <v>0</v>
      </c>
      <c r="H83" s="26">
        <f t="shared" si="43"/>
        <v>0</v>
      </c>
      <c r="I83" s="27">
        <f t="shared" si="44"/>
        <v>4.95</v>
      </c>
      <c r="J83" s="25">
        <v>495</v>
      </c>
      <c r="K83" s="27">
        <f t="shared" si="45"/>
        <v>0.7491891891891892</v>
      </c>
      <c r="L83" s="25">
        <f t="shared" si="46"/>
        <v>185</v>
      </c>
      <c r="M83" s="24">
        <v>4</v>
      </c>
      <c r="N83" s="24">
        <v>4</v>
      </c>
      <c r="O83" s="28">
        <v>17</v>
      </c>
    </row>
    <row r="84" spans="2:15" ht="22.5" customHeight="1">
      <c r="B84" s="14" t="s">
        <v>222</v>
      </c>
      <c r="C84" s="14" t="s">
        <v>175</v>
      </c>
      <c r="D84" s="15"/>
      <c r="E84" s="25">
        <v>30</v>
      </c>
      <c r="F84" s="26">
        <f t="shared" si="41"/>
        <v>69.599999999999994</v>
      </c>
      <c r="G84" s="26">
        <f t="shared" si="42"/>
        <v>0</v>
      </c>
      <c r="H84" s="26">
        <f t="shared" si="43"/>
        <v>0</v>
      </c>
      <c r="I84" s="27">
        <f t="shared" si="44"/>
        <v>2.3199999999999998</v>
      </c>
      <c r="J84" s="25">
        <v>232</v>
      </c>
      <c r="K84" s="27">
        <f t="shared" si="45"/>
        <v>0.38241758241758239</v>
      </c>
      <c r="L84" s="25">
        <f t="shared" si="46"/>
        <v>182</v>
      </c>
      <c r="M84" s="24">
        <v>6</v>
      </c>
      <c r="N84" s="24">
        <v>8</v>
      </c>
      <c r="O84" s="28">
        <v>14</v>
      </c>
    </row>
    <row r="85" spans="2:15" ht="22.5" customHeight="1">
      <c r="B85" s="14" t="s">
        <v>223</v>
      </c>
      <c r="C85" s="14" t="s">
        <v>175</v>
      </c>
      <c r="D85" s="15"/>
      <c r="E85" s="25">
        <v>30</v>
      </c>
      <c r="F85" s="26">
        <f t="shared" si="41"/>
        <v>56.1</v>
      </c>
      <c r="G85" s="26">
        <f t="shared" si="42"/>
        <v>0</v>
      </c>
      <c r="H85" s="26">
        <f t="shared" si="43"/>
        <v>0</v>
      </c>
      <c r="I85" s="27">
        <f t="shared" si="44"/>
        <v>1.87</v>
      </c>
      <c r="J85" s="25">
        <v>187</v>
      </c>
      <c r="K85" s="27">
        <f t="shared" si="45"/>
        <v>0.28477157360406091</v>
      </c>
      <c r="L85" s="25">
        <f t="shared" si="46"/>
        <v>197</v>
      </c>
      <c r="M85" s="24">
        <v>6</v>
      </c>
      <c r="N85" s="24">
        <v>5</v>
      </c>
      <c r="O85" s="28">
        <v>17</v>
      </c>
    </row>
    <row r="86" spans="2:15" ht="22.5" customHeight="1">
      <c r="B86" s="14" t="s">
        <v>156</v>
      </c>
      <c r="C86" s="14" t="s">
        <v>145</v>
      </c>
      <c r="D86" s="15"/>
      <c r="E86" s="25">
        <v>150</v>
      </c>
      <c r="F86" s="26">
        <f t="shared" ref="F86:F103" si="47">SUM(I86*$E86)</f>
        <v>1713</v>
      </c>
      <c r="G86" s="26">
        <f t="shared" ref="G86:G103" si="48">SUM(F86*$D86)</f>
        <v>0</v>
      </c>
      <c r="H86" s="26">
        <f t="shared" ref="H86:H104" si="49">SUM(G86/7)</f>
        <v>0</v>
      </c>
      <c r="I86" s="27">
        <f t="shared" ref="I86:I103" si="50">SUM(J86/100)</f>
        <v>11.42</v>
      </c>
      <c r="J86" s="25">
        <v>1142</v>
      </c>
      <c r="K86" s="27">
        <f t="shared" ref="K86:K103" si="51">SUM(F86/L86)</f>
        <v>53.53125</v>
      </c>
      <c r="L86" s="25">
        <f t="shared" ref="L86:L103" si="52">SUM((M86*4)+(N86*4)+(O86*9)+(P86*7))</f>
        <v>32</v>
      </c>
      <c r="M86" s="24">
        <v>5</v>
      </c>
      <c r="N86" s="24">
        <v>3</v>
      </c>
      <c r="O86" s="28">
        <v>0</v>
      </c>
    </row>
    <row r="87" spans="2:15" ht="22.5" customHeight="1">
      <c r="B87" s="14" t="s">
        <v>224</v>
      </c>
      <c r="C87" s="14" t="s">
        <v>145</v>
      </c>
      <c r="D87" s="15"/>
      <c r="E87" s="25">
        <v>50</v>
      </c>
      <c r="F87" s="26">
        <f t="shared" si="47"/>
        <v>660</v>
      </c>
      <c r="G87" s="26">
        <f t="shared" si="48"/>
        <v>0</v>
      </c>
      <c r="H87" s="26">
        <f t="shared" si="49"/>
        <v>0</v>
      </c>
      <c r="I87" s="27">
        <f t="shared" si="50"/>
        <v>13.2</v>
      </c>
      <c r="J87" s="25">
        <v>1320</v>
      </c>
      <c r="K87" s="27">
        <f t="shared" si="51"/>
        <v>41.25</v>
      </c>
      <c r="L87" s="25">
        <f t="shared" si="52"/>
        <v>16</v>
      </c>
      <c r="M87" s="24">
        <v>2</v>
      </c>
      <c r="N87" s="24">
        <v>2</v>
      </c>
      <c r="O87" s="28">
        <v>0</v>
      </c>
    </row>
    <row r="88" spans="2:15" ht="22.5" customHeight="1">
      <c r="B88" s="14" t="s">
        <v>185</v>
      </c>
      <c r="C88" s="14" t="s">
        <v>145</v>
      </c>
      <c r="D88" s="15"/>
      <c r="E88" s="25">
        <v>55</v>
      </c>
      <c r="F88" s="26">
        <f t="shared" si="47"/>
        <v>312.95000000000005</v>
      </c>
      <c r="G88" s="26">
        <f t="shared" si="48"/>
        <v>0</v>
      </c>
      <c r="H88" s="26">
        <f t="shared" si="49"/>
        <v>0</v>
      </c>
      <c r="I88" s="27">
        <f t="shared" si="50"/>
        <v>5.69</v>
      </c>
      <c r="J88" s="25">
        <v>569</v>
      </c>
      <c r="K88" s="27">
        <f t="shared" si="51"/>
        <v>4.8146153846153856</v>
      </c>
      <c r="L88" s="25">
        <f t="shared" si="52"/>
        <v>65</v>
      </c>
      <c r="M88" s="24">
        <v>0</v>
      </c>
      <c r="N88" s="24">
        <v>5</v>
      </c>
      <c r="O88" s="28">
        <v>5</v>
      </c>
    </row>
    <row r="89" spans="2:15" ht="22.5" customHeight="1">
      <c r="B89" s="14" t="s">
        <v>186</v>
      </c>
      <c r="C89" s="14" t="s">
        <v>145</v>
      </c>
      <c r="D89" s="15"/>
      <c r="E89" s="25">
        <v>55</v>
      </c>
      <c r="F89" s="26">
        <f t="shared" si="47"/>
        <v>190.3</v>
      </c>
      <c r="G89" s="26">
        <f t="shared" si="48"/>
        <v>0</v>
      </c>
      <c r="H89" s="26">
        <f t="shared" si="49"/>
        <v>0</v>
      </c>
      <c r="I89" s="27">
        <f t="shared" si="50"/>
        <v>3.46</v>
      </c>
      <c r="J89" s="25">
        <v>346</v>
      </c>
      <c r="K89" s="27">
        <f t="shared" si="51"/>
        <v>2.927692307692308</v>
      </c>
      <c r="L89" s="25">
        <f t="shared" si="52"/>
        <v>65</v>
      </c>
      <c r="M89" s="24">
        <v>0</v>
      </c>
      <c r="N89" s="24">
        <v>5</v>
      </c>
      <c r="O89" s="28">
        <v>5</v>
      </c>
    </row>
    <row r="90" spans="2:15" ht="22.5" customHeight="1">
      <c r="B90" s="14" t="s">
        <v>225</v>
      </c>
      <c r="C90" s="14" t="s">
        <v>145</v>
      </c>
      <c r="D90" s="15"/>
      <c r="E90" s="25">
        <v>50</v>
      </c>
      <c r="F90" s="26">
        <f t="shared" si="47"/>
        <v>117.5</v>
      </c>
      <c r="G90" s="26">
        <f t="shared" si="48"/>
        <v>0</v>
      </c>
      <c r="H90" s="26">
        <f t="shared" si="49"/>
        <v>0</v>
      </c>
      <c r="I90" s="27">
        <f t="shared" si="50"/>
        <v>2.35</v>
      </c>
      <c r="J90" s="25">
        <v>235</v>
      </c>
      <c r="K90" s="27">
        <f t="shared" si="51"/>
        <v>7.34375</v>
      </c>
      <c r="L90" s="25">
        <f t="shared" si="52"/>
        <v>16</v>
      </c>
      <c r="M90" s="24">
        <v>2</v>
      </c>
      <c r="N90" s="24">
        <v>2</v>
      </c>
      <c r="O90" s="28">
        <v>0</v>
      </c>
    </row>
    <row r="91" spans="2:15" ht="22.5" customHeight="1">
      <c r="B91" s="14" t="s">
        <v>226</v>
      </c>
      <c r="C91" s="14" t="s">
        <v>145</v>
      </c>
      <c r="D91" s="15"/>
      <c r="E91" s="25">
        <v>60</v>
      </c>
      <c r="F91" s="26">
        <f t="shared" si="47"/>
        <v>100.8</v>
      </c>
      <c r="G91" s="26">
        <f t="shared" si="48"/>
        <v>0</v>
      </c>
      <c r="H91" s="26">
        <f t="shared" si="49"/>
        <v>0</v>
      </c>
      <c r="I91" s="27">
        <f t="shared" si="50"/>
        <v>1.68</v>
      </c>
      <c r="J91" s="25">
        <v>168</v>
      </c>
      <c r="K91" s="27">
        <f t="shared" si="51"/>
        <v>4.2</v>
      </c>
      <c r="L91" s="25">
        <f t="shared" si="52"/>
        <v>24</v>
      </c>
      <c r="M91" s="24">
        <v>1</v>
      </c>
      <c r="N91" s="24">
        <v>5</v>
      </c>
      <c r="O91" s="28">
        <v>0</v>
      </c>
    </row>
    <row r="92" spans="2:15" ht="22.5" customHeight="1">
      <c r="B92" s="14" t="s">
        <v>184</v>
      </c>
      <c r="C92" s="14" t="s">
        <v>145</v>
      </c>
      <c r="D92" s="15"/>
      <c r="E92" s="25">
        <v>15</v>
      </c>
      <c r="F92" s="26">
        <f t="shared" si="47"/>
        <v>98.1</v>
      </c>
      <c r="G92" s="26">
        <f t="shared" si="48"/>
        <v>0</v>
      </c>
      <c r="H92" s="26">
        <f t="shared" si="49"/>
        <v>0</v>
      </c>
      <c r="I92" s="27">
        <f t="shared" si="50"/>
        <v>6.54</v>
      </c>
      <c r="J92" s="25">
        <v>654</v>
      </c>
      <c r="K92" s="27">
        <f t="shared" si="51"/>
        <v>5.7705882352941176</v>
      </c>
      <c r="L92" s="25">
        <f t="shared" si="52"/>
        <v>17</v>
      </c>
      <c r="M92" s="24">
        <v>1</v>
      </c>
      <c r="N92" s="24">
        <v>1</v>
      </c>
      <c r="O92" s="28">
        <v>1</v>
      </c>
    </row>
    <row r="93" spans="2:15" ht="22.5" customHeight="1">
      <c r="B93" s="14" t="s">
        <v>227</v>
      </c>
      <c r="C93" s="14" t="s">
        <v>145</v>
      </c>
      <c r="D93" s="15"/>
      <c r="E93" s="25">
        <v>50</v>
      </c>
      <c r="F93" s="26">
        <f t="shared" si="47"/>
        <v>83</v>
      </c>
      <c r="G93" s="26">
        <f t="shared" si="48"/>
        <v>0</v>
      </c>
      <c r="H93" s="26">
        <f t="shared" si="49"/>
        <v>0</v>
      </c>
      <c r="I93" s="27">
        <f t="shared" si="50"/>
        <v>1.66</v>
      </c>
      <c r="J93" s="25">
        <v>166</v>
      </c>
      <c r="K93" s="27">
        <f t="shared" si="51"/>
        <v>5.1875</v>
      </c>
      <c r="L93" s="25">
        <f t="shared" si="52"/>
        <v>16</v>
      </c>
      <c r="M93" s="24">
        <v>2</v>
      </c>
      <c r="N93" s="24">
        <v>2</v>
      </c>
      <c r="O93" s="28">
        <v>0</v>
      </c>
    </row>
    <row r="94" spans="2:15" ht="22.5" customHeight="1">
      <c r="B94" s="14" t="s">
        <v>228</v>
      </c>
      <c r="C94" s="14" t="s">
        <v>145</v>
      </c>
      <c r="D94" s="15"/>
      <c r="E94" s="25">
        <v>70</v>
      </c>
      <c r="F94" s="26">
        <f t="shared" si="47"/>
        <v>79.099999999999994</v>
      </c>
      <c r="G94" s="26">
        <f t="shared" si="48"/>
        <v>0</v>
      </c>
      <c r="H94" s="26">
        <f t="shared" si="49"/>
        <v>0</v>
      </c>
      <c r="I94" s="27">
        <f t="shared" si="50"/>
        <v>1.1299999999999999</v>
      </c>
      <c r="J94" s="25">
        <v>113</v>
      </c>
      <c r="K94" s="27">
        <f t="shared" si="51"/>
        <v>6.5916666666666659</v>
      </c>
      <c r="L94" s="25">
        <f t="shared" si="52"/>
        <v>12</v>
      </c>
      <c r="M94" s="24">
        <v>1</v>
      </c>
      <c r="N94" s="24">
        <v>2</v>
      </c>
      <c r="O94" s="28">
        <v>0</v>
      </c>
    </row>
    <row r="95" spans="2:15" ht="22.5" customHeight="1">
      <c r="B95" s="14" t="s">
        <v>230</v>
      </c>
      <c r="C95" s="14" t="s">
        <v>145</v>
      </c>
      <c r="D95" s="15"/>
      <c r="E95" s="25">
        <v>59</v>
      </c>
      <c r="F95" s="26">
        <f t="shared" si="47"/>
        <v>70.209999999999994</v>
      </c>
      <c r="G95" s="26">
        <f t="shared" si="48"/>
        <v>0</v>
      </c>
      <c r="H95" s="26">
        <f t="shared" si="49"/>
        <v>0</v>
      </c>
      <c r="I95" s="27">
        <f t="shared" si="50"/>
        <v>1.19</v>
      </c>
      <c r="J95" s="25">
        <v>119</v>
      </c>
      <c r="K95" s="27">
        <f t="shared" si="51"/>
        <v>4.2551515151515149</v>
      </c>
      <c r="L95" s="25">
        <f t="shared" si="52"/>
        <v>16.5</v>
      </c>
      <c r="M95" s="24">
        <v>2</v>
      </c>
      <c r="N95" s="24">
        <v>1</v>
      </c>
      <c r="O95" s="28">
        <v>0.5</v>
      </c>
    </row>
    <row r="96" spans="2:15" ht="22.5" customHeight="1">
      <c r="B96" s="14" t="s">
        <v>229</v>
      </c>
      <c r="C96" s="14" t="s">
        <v>145</v>
      </c>
      <c r="D96" s="15"/>
      <c r="E96" s="25">
        <v>60</v>
      </c>
      <c r="F96" s="26">
        <f t="shared" si="47"/>
        <v>44.4</v>
      </c>
      <c r="G96" s="26">
        <f t="shared" si="48"/>
        <v>0</v>
      </c>
      <c r="H96" s="26">
        <f t="shared" si="49"/>
        <v>0</v>
      </c>
      <c r="I96" s="27">
        <f t="shared" si="50"/>
        <v>0.74</v>
      </c>
      <c r="J96" s="25">
        <v>74</v>
      </c>
      <c r="K96" s="27">
        <f t="shared" si="51"/>
        <v>1.5857142857142856</v>
      </c>
      <c r="L96" s="25">
        <f t="shared" si="52"/>
        <v>28</v>
      </c>
      <c r="M96" s="24">
        <v>2</v>
      </c>
      <c r="N96" s="24">
        <v>5</v>
      </c>
      <c r="O96" s="28">
        <v>0</v>
      </c>
    </row>
    <row r="97" spans="2:15" ht="22.5" customHeight="1">
      <c r="B97" s="14" t="s">
        <v>231</v>
      </c>
      <c r="C97" s="14" t="s">
        <v>145</v>
      </c>
      <c r="D97" s="15"/>
      <c r="E97" s="25">
        <v>72</v>
      </c>
      <c r="F97" s="26">
        <f t="shared" si="47"/>
        <v>32.4</v>
      </c>
      <c r="G97" s="26">
        <f t="shared" si="48"/>
        <v>0</v>
      </c>
      <c r="H97" s="26">
        <f t="shared" si="49"/>
        <v>0</v>
      </c>
      <c r="I97" s="27">
        <f t="shared" si="50"/>
        <v>0.45</v>
      </c>
      <c r="J97" s="25">
        <v>45</v>
      </c>
      <c r="K97" s="27">
        <f t="shared" si="51"/>
        <v>1.157142857142857</v>
      </c>
      <c r="L97" s="25">
        <f t="shared" si="52"/>
        <v>28</v>
      </c>
      <c r="M97" s="24">
        <v>2</v>
      </c>
      <c r="N97" s="24">
        <v>5</v>
      </c>
      <c r="O97" s="28">
        <v>0</v>
      </c>
    </row>
    <row r="98" spans="2:15" ht="22.5" customHeight="1">
      <c r="B98" s="14" t="s">
        <v>232</v>
      </c>
      <c r="C98" s="14" t="s">
        <v>145</v>
      </c>
      <c r="D98" s="15"/>
      <c r="E98" s="25">
        <v>67</v>
      </c>
      <c r="F98" s="26">
        <f t="shared" si="47"/>
        <v>22.11</v>
      </c>
      <c r="G98" s="26">
        <f t="shared" si="48"/>
        <v>0</v>
      </c>
      <c r="H98" s="26">
        <f t="shared" si="49"/>
        <v>0</v>
      </c>
      <c r="I98" s="27">
        <f t="shared" si="50"/>
        <v>0.33</v>
      </c>
      <c r="J98" s="25">
        <v>33</v>
      </c>
      <c r="K98" s="27">
        <f t="shared" si="51"/>
        <v>0.61416666666666664</v>
      </c>
      <c r="L98" s="25">
        <f t="shared" si="52"/>
        <v>36</v>
      </c>
      <c r="M98" s="24">
        <v>2</v>
      </c>
      <c r="N98" s="24">
        <v>7</v>
      </c>
      <c r="O98" s="28">
        <v>0</v>
      </c>
    </row>
    <row r="99" spans="2:15" ht="22.5" customHeight="1">
      <c r="B99" s="14" t="s">
        <v>96</v>
      </c>
      <c r="C99" s="14" t="s">
        <v>145</v>
      </c>
      <c r="D99" s="15"/>
      <c r="E99" s="25">
        <v>75</v>
      </c>
      <c r="F99" s="26">
        <f t="shared" si="47"/>
        <v>21.75</v>
      </c>
      <c r="G99" s="26">
        <f t="shared" si="48"/>
        <v>0</v>
      </c>
      <c r="H99" s="26">
        <f t="shared" si="49"/>
        <v>0</v>
      </c>
      <c r="I99" s="27">
        <f t="shared" si="50"/>
        <v>0.28999999999999998</v>
      </c>
      <c r="J99" s="25">
        <v>29</v>
      </c>
      <c r="K99" s="27">
        <f t="shared" si="51"/>
        <v>0.87</v>
      </c>
      <c r="L99" s="25">
        <f t="shared" si="52"/>
        <v>25</v>
      </c>
      <c r="M99" s="24">
        <v>3</v>
      </c>
      <c r="N99" s="24">
        <v>1</v>
      </c>
      <c r="O99" s="28">
        <v>1</v>
      </c>
    </row>
    <row r="100" spans="2:15" ht="22.5" customHeight="1">
      <c r="B100" s="14" t="s">
        <v>288</v>
      </c>
      <c r="C100" s="14" t="s">
        <v>145</v>
      </c>
      <c r="D100" s="15"/>
      <c r="E100" s="25">
        <v>15</v>
      </c>
      <c r="F100" s="26">
        <f t="shared" si="47"/>
        <v>15</v>
      </c>
      <c r="G100" s="26">
        <f t="shared" si="48"/>
        <v>0</v>
      </c>
      <c r="H100" s="26">
        <f t="shared" si="49"/>
        <v>0</v>
      </c>
      <c r="I100" s="27">
        <f t="shared" si="50"/>
        <v>1</v>
      </c>
      <c r="J100" s="25">
        <v>100</v>
      </c>
      <c r="K100" s="27">
        <f t="shared" si="51"/>
        <v>7.5</v>
      </c>
      <c r="L100" s="25">
        <f t="shared" si="52"/>
        <v>2</v>
      </c>
      <c r="M100" s="24">
        <v>0</v>
      </c>
      <c r="N100" s="24">
        <v>0.5</v>
      </c>
      <c r="O100" s="28">
        <v>0</v>
      </c>
    </row>
    <row r="101" spans="2:15" ht="22.5" customHeight="1">
      <c r="B101" s="14" t="s">
        <v>235</v>
      </c>
      <c r="C101" s="14" t="s">
        <v>145</v>
      </c>
      <c r="D101" s="15"/>
      <c r="E101" s="25">
        <v>50</v>
      </c>
      <c r="F101" s="26">
        <f t="shared" si="47"/>
        <v>11.5</v>
      </c>
      <c r="G101" s="26">
        <f t="shared" si="48"/>
        <v>0</v>
      </c>
      <c r="H101" s="26">
        <f t="shared" si="49"/>
        <v>0</v>
      </c>
      <c r="I101" s="27">
        <f t="shared" si="50"/>
        <v>0.23</v>
      </c>
      <c r="J101" s="25">
        <v>23</v>
      </c>
      <c r="K101" s="27">
        <f t="shared" si="51"/>
        <v>1.4375</v>
      </c>
      <c r="L101" s="25">
        <f t="shared" si="52"/>
        <v>8</v>
      </c>
      <c r="M101" s="24">
        <v>0</v>
      </c>
      <c r="N101" s="24">
        <v>2</v>
      </c>
      <c r="O101" s="28">
        <v>0</v>
      </c>
    </row>
    <row r="102" spans="2:15" ht="22.5" customHeight="1">
      <c r="B102" s="14" t="s">
        <v>42</v>
      </c>
      <c r="C102" s="14" t="s">
        <v>145</v>
      </c>
      <c r="D102" s="15"/>
      <c r="E102" s="25">
        <v>75</v>
      </c>
      <c r="F102" s="26">
        <f t="shared" si="47"/>
        <v>10.500000000000002</v>
      </c>
      <c r="G102" s="26">
        <f t="shared" si="48"/>
        <v>0</v>
      </c>
      <c r="H102" s="26">
        <f t="shared" si="49"/>
        <v>0</v>
      </c>
      <c r="I102" s="27">
        <f t="shared" si="50"/>
        <v>0.14000000000000001</v>
      </c>
      <c r="J102" s="25">
        <v>14</v>
      </c>
      <c r="K102" s="27">
        <f t="shared" si="51"/>
        <v>0.43750000000000006</v>
      </c>
      <c r="L102" s="25">
        <f t="shared" si="52"/>
        <v>24</v>
      </c>
      <c r="M102" s="24">
        <v>0</v>
      </c>
      <c r="N102" s="24">
        <v>6</v>
      </c>
      <c r="O102" s="28">
        <v>0</v>
      </c>
    </row>
    <row r="103" spans="2:15" ht="22.5" customHeight="1">
      <c r="B103" s="14" t="s">
        <v>241</v>
      </c>
      <c r="C103" s="14" t="s">
        <v>145</v>
      </c>
      <c r="D103" s="15"/>
      <c r="E103" s="25">
        <v>62</v>
      </c>
      <c r="F103" s="26">
        <f t="shared" si="47"/>
        <v>9.92</v>
      </c>
      <c r="G103" s="26">
        <f t="shared" si="48"/>
        <v>0</v>
      </c>
      <c r="H103" s="26">
        <f t="shared" si="49"/>
        <v>0</v>
      </c>
      <c r="I103" s="27">
        <f t="shared" si="50"/>
        <v>0.16</v>
      </c>
      <c r="J103" s="25">
        <v>16</v>
      </c>
      <c r="K103" s="27">
        <f t="shared" si="51"/>
        <v>0.82666666666666666</v>
      </c>
      <c r="L103" s="25">
        <f t="shared" si="52"/>
        <v>12</v>
      </c>
      <c r="M103" s="24">
        <v>1</v>
      </c>
      <c r="N103" s="24">
        <v>2</v>
      </c>
      <c r="O103" s="28">
        <v>0</v>
      </c>
    </row>
    <row r="104" spans="2:15" hidden="1">
      <c r="G104" s="26">
        <f>SUM(G4:G103)</f>
        <v>0</v>
      </c>
      <c r="H104" s="26">
        <f t="shared" si="49"/>
        <v>0</v>
      </c>
    </row>
    <row r="105" spans="2:15" hidden="1"/>
    <row r="106" spans="2:15" hidden="1"/>
    <row r="107" spans="2:15" hidden="1">
      <c r="B107" s="23" t="s">
        <v>175</v>
      </c>
      <c r="C107" s="23" t="s">
        <v>164</v>
      </c>
    </row>
    <row r="108" spans="2:15" ht="38.4" hidden="1">
      <c r="B108" s="23" t="s">
        <v>144</v>
      </c>
      <c r="C108" s="23" t="s">
        <v>165</v>
      </c>
    </row>
    <row r="109" spans="2:15" hidden="1">
      <c r="B109" s="23" t="s">
        <v>145</v>
      </c>
      <c r="C109" s="23" t="s">
        <v>166</v>
      </c>
    </row>
    <row r="110" spans="2:15" hidden="1">
      <c r="B110" s="23" t="s">
        <v>146</v>
      </c>
      <c r="C110" s="23" t="s">
        <v>167</v>
      </c>
    </row>
    <row r="111" spans="2:15" ht="57.6" hidden="1">
      <c r="B111" s="23" t="s">
        <v>147</v>
      </c>
      <c r="C111" s="23" t="s">
        <v>168</v>
      </c>
    </row>
    <row r="112" spans="2:15" hidden="1">
      <c r="B112" s="23" t="s">
        <v>148</v>
      </c>
    </row>
    <row r="113" spans="2:2" hidden="1">
      <c r="B113" s="23" t="s">
        <v>149</v>
      </c>
    </row>
    <row r="114" spans="2:2" hidden="1">
      <c r="B114" s="23" t="s">
        <v>157</v>
      </c>
    </row>
    <row r="115" spans="2:2" hidden="1">
      <c r="B115" s="23" t="s">
        <v>158</v>
      </c>
    </row>
    <row r="116" spans="2:2" hidden="1">
      <c r="B116" s="23" t="s">
        <v>160</v>
      </c>
    </row>
    <row r="117" spans="2:2" hidden="1"/>
    <row r="118" spans="2:2" hidden="1"/>
    <row r="119" spans="2:2" hidden="1"/>
    <row r="120" spans="2:2" hidden="1"/>
    <row r="121" spans="2:2" hidden="1"/>
    <row r="122" spans="2:2" hidden="1"/>
    <row r="123" spans="2:2" hidden="1"/>
    <row r="124" spans="2:2" hidden="1"/>
    <row r="125" spans="2:2" hidden="1"/>
    <row r="126" spans="2:2" hidden="1"/>
    <row r="127" spans="2:2" hidden="1"/>
    <row r="128" spans="2:2" hidden="1"/>
    <row r="129" spans="2:4">
      <c r="B129" s="106" t="s">
        <v>260</v>
      </c>
      <c r="C129" s="106"/>
      <c r="D129" s="106"/>
    </row>
  </sheetData>
  <sheetProtection algorithmName="SHA-512" hashValue="HIMfaMhNRzITVSWKNPy7JVmi/JOJYAKd6KE3C5oh/k30Nwoy2En7nAZwmH+jbwvaMdiKU2mIgOq3hNJiYdzi8w==" saltValue="2SwVtBBuC085sawY4y45aQ==" spinCount="100000" sheet="1" objects="1" scenarios="1"/>
  <sortState ref="B2:W120">
    <sortCondition ref="C2:C120"/>
  </sortState>
  <mergeCells count="2">
    <mergeCell ref="B2:D2"/>
    <mergeCell ref="B129:D129"/>
  </mergeCells>
  <dataValidations count="3">
    <dataValidation type="list" allowBlank="1" showInputMessage="1" showErrorMessage="1" sqref="C19:C20 C38:C103" xr:uid="{00000000-0002-0000-0000-000000000000}">
      <formula1>$B$107:$B$116</formula1>
    </dataValidation>
    <dataValidation type="decimal" allowBlank="1" showInputMessage="1" showErrorMessage="1" sqref="D3 D6:D103" xr:uid="{00000000-0002-0000-0000-000001000000}">
      <formula1>0</formula1>
      <formula2>99</formula2>
    </dataValidation>
    <dataValidation type="list" allowBlank="1" showInputMessage="1" showErrorMessage="1" sqref="C4:C18 C21:C37" xr:uid="{00000000-0002-0000-0000-000002000000}">
      <formula1>$B$107:$B$115</formula1>
    </dataValidation>
  </dataValidations>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2:X29"/>
  <sheetViews>
    <sheetView zoomScaleSheetLayoutView="100" workbookViewId="0">
      <selection activeCell="AB5" sqref="AB5"/>
    </sheetView>
  </sheetViews>
  <sheetFormatPr defaultColWidth="9.109375" defaultRowHeight="19.2"/>
  <cols>
    <col min="1" max="1" width="9.109375" style="25"/>
    <col min="2" max="2" width="51.5546875" style="23" customWidth="1"/>
    <col min="3" max="3" width="13.5546875" style="23" hidden="1" customWidth="1"/>
    <col min="4" max="4" width="10.33203125" style="25" hidden="1" customWidth="1"/>
    <col min="5" max="5" width="8.109375" style="25" hidden="1" customWidth="1"/>
    <col min="6" max="6" width="14.5546875" style="25" customWidth="1"/>
    <col min="7" max="7" width="21.5546875" style="25" customWidth="1"/>
    <col min="8" max="9" width="11.33203125" style="26" hidden="1" customWidth="1"/>
    <col min="10" max="10" width="11.5546875" style="27" hidden="1" customWidth="1"/>
    <col min="11" max="11" width="10.88671875" style="25" hidden="1" customWidth="1"/>
    <col min="12" max="12" width="11.109375" style="25" hidden="1" customWidth="1"/>
    <col min="13" max="13" width="8.109375" style="25" hidden="1" customWidth="1"/>
    <col min="14" max="14" width="9.6640625" style="24" hidden="1" customWidth="1"/>
    <col min="15" max="15" width="8.109375" style="24" hidden="1" customWidth="1"/>
    <col min="16" max="17" width="8.109375" style="28" hidden="1" customWidth="1"/>
    <col min="18" max="18" width="15" style="25" hidden="1" customWidth="1"/>
    <col min="19" max="19" width="13" style="25" hidden="1" customWidth="1"/>
    <col min="20" max="20" width="21" style="25" hidden="1" customWidth="1"/>
    <col min="21" max="21" width="0" style="25" hidden="1" customWidth="1"/>
    <col min="22" max="16384" width="9.109375" style="25"/>
  </cols>
  <sheetData>
    <row r="2" spans="2:24" ht="30" customHeight="1">
      <c r="B2" s="104" t="s">
        <v>298</v>
      </c>
      <c r="C2" s="114"/>
      <c r="D2" s="114"/>
      <c r="E2" s="114"/>
      <c r="F2" s="114"/>
      <c r="G2" s="114"/>
      <c r="H2" s="114"/>
      <c r="I2" s="114"/>
      <c r="J2" s="114"/>
      <c r="K2" s="114"/>
      <c r="L2" s="114"/>
      <c r="M2" s="114"/>
      <c r="N2" s="114"/>
      <c r="O2" s="114"/>
    </row>
    <row r="3" spans="2:24" s="71" customFormat="1" ht="62.25" customHeight="1">
      <c r="B3" s="98" t="s">
        <v>50</v>
      </c>
      <c r="C3" s="98" t="s">
        <v>161</v>
      </c>
      <c r="D3" s="99" t="s">
        <v>54</v>
      </c>
      <c r="E3" s="99" t="s">
        <v>48</v>
      </c>
      <c r="F3" s="99" t="s">
        <v>187</v>
      </c>
      <c r="G3" s="99" t="s">
        <v>291</v>
      </c>
      <c r="H3" s="100" t="s">
        <v>55</v>
      </c>
      <c r="I3" s="100" t="s">
        <v>56</v>
      </c>
      <c r="J3" s="101" t="s">
        <v>51</v>
      </c>
      <c r="K3" s="102" t="s">
        <v>0</v>
      </c>
      <c r="L3" s="102" t="s">
        <v>239</v>
      </c>
      <c r="M3" s="102" t="s">
        <v>162</v>
      </c>
      <c r="N3" s="103" t="s">
        <v>171</v>
      </c>
      <c r="O3" s="103" t="s">
        <v>172</v>
      </c>
      <c r="P3" s="70" t="s">
        <v>173</v>
      </c>
      <c r="Q3" s="70" t="s">
        <v>174</v>
      </c>
      <c r="R3" s="69" t="s">
        <v>188</v>
      </c>
      <c r="S3" s="69" t="s">
        <v>187</v>
      </c>
      <c r="T3" s="69" t="s">
        <v>190</v>
      </c>
    </row>
    <row r="4" spans="2:24" s="29" customFormat="1" ht="24.75" customHeight="1">
      <c r="B4" s="14" t="s">
        <v>252</v>
      </c>
      <c r="C4" s="14" t="s">
        <v>147</v>
      </c>
      <c r="D4" s="15">
        <v>14</v>
      </c>
      <c r="E4" s="16">
        <v>1.5</v>
      </c>
      <c r="F4" s="16">
        <v>1</v>
      </c>
      <c r="G4" s="17">
        <f t="shared" ref="G4:G13" si="0">SUM(J4*$E4)</f>
        <v>60</v>
      </c>
      <c r="H4" s="26">
        <f t="shared" ref="H4:H13" si="1">SUM(G4*$D4)</f>
        <v>840</v>
      </c>
      <c r="I4" s="26">
        <f t="shared" ref="I4:I13" si="2">SUM(H4/7)</f>
        <v>120</v>
      </c>
      <c r="J4" s="27">
        <f t="shared" ref="J4:J13" si="3">SUM(K4/100)</f>
        <v>40</v>
      </c>
      <c r="K4" s="25">
        <v>4000</v>
      </c>
      <c r="L4" s="27">
        <f t="shared" ref="L4:L13" si="4">SUM(G4/M4)</f>
        <v>30</v>
      </c>
      <c r="M4" s="25">
        <f t="shared" ref="M4:M13" si="5">SUM((N4*4)+(O4*4)+(P4*9)+(Q4*7))</f>
        <v>2</v>
      </c>
      <c r="N4" s="24">
        <v>0</v>
      </c>
      <c r="O4" s="24">
        <v>0.5</v>
      </c>
      <c r="P4" s="28">
        <v>0</v>
      </c>
      <c r="Q4" s="28"/>
      <c r="R4" s="25"/>
      <c r="S4" s="25">
        <v>1</v>
      </c>
      <c r="T4" s="25">
        <f t="shared" ref="T4:T13" si="6">SUM(G4/S4)</f>
        <v>60</v>
      </c>
      <c r="U4" s="25"/>
      <c r="V4" s="25"/>
      <c r="W4" s="25"/>
      <c r="X4" s="25"/>
    </row>
    <row r="5" spans="2:24" ht="24.75" customHeight="1">
      <c r="B5" s="14" t="s">
        <v>282</v>
      </c>
      <c r="C5" s="14" t="s">
        <v>146</v>
      </c>
      <c r="D5" s="15"/>
      <c r="E5" s="16">
        <v>3</v>
      </c>
      <c r="F5" s="16">
        <v>5</v>
      </c>
      <c r="G5" s="17">
        <f t="shared" si="0"/>
        <v>213.99</v>
      </c>
      <c r="H5" s="26">
        <f t="shared" si="1"/>
        <v>0</v>
      </c>
      <c r="I5" s="26">
        <f t="shared" si="2"/>
        <v>0</v>
      </c>
      <c r="J5" s="27">
        <f t="shared" si="3"/>
        <v>71.33</v>
      </c>
      <c r="K5" s="25">
        <v>7133</v>
      </c>
      <c r="L5" s="27">
        <f t="shared" si="4"/>
        <v>267.48750000000001</v>
      </c>
      <c r="M5" s="25">
        <f t="shared" si="5"/>
        <v>0.8</v>
      </c>
      <c r="N5" s="24">
        <v>0</v>
      </c>
      <c r="O5" s="24">
        <v>0.2</v>
      </c>
      <c r="P5" s="28">
        <v>0</v>
      </c>
      <c r="S5" s="25">
        <v>5</v>
      </c>
      <c r="T5" s="26">
        <f t="shared" si="6"/>
        <v>42.798000000000002</v>
      </c>
      <c r="U5" s="26">
        <f>SUM(S5*D5)</f>
        <v>0</v>
      </c>
    </row>
    <row r="6" spans="2:24" ht="22.5" customHeight="1">
      <c r="B6" s="14" t="s">
        <v>283</v>
      </c>
      <c r="C6" s="14" t="s">
        <v>146</v>
      </c>
      <c r="D6" s="15"/>
      <c r="E6" s="16">
        <v>3</v>
      </c>
      <c r="F6" s="16">
        <v>5</v>
      </c>
      <c r="G6" s="17">
        <f t="shared" si="0"/>
        <v>198.99</v>
      </c>
      <c r="H6" s="26">
        <f t="shared" si="1"/>
        <v>0</v>
      </c>
      <c r="I6" s="26">
        <f t="shared" si="2"/>
        <v>0</v>
      </c>
      <c r="J6" s="27">
        <f t="shared" si="3"/>
        <v>66.33</v>
      </c>
      <c r="K6" s="25">
        <v>6633</v>
      </c>
      <c r="L6" s="27">
        <f t="shared" si="4"/>
        <v>248.73750000000001</v>
      </c>
      <c r="M6" s="25">
        <f t="shared" si="5"/>
        <v>0.8</v>
      </c>
      <c r="N6" s="24">
        <v>0</v>
      </c>
      <c r="O6" s="24">
        <v>0.2</v>
      </c>
      <c r="P6" s="28">
        <v>0</v>
      </c>
      <c r="R6" s="25">
        <v>15</v>
      </c>
      <c r="S6" s="25">
        <v>5</v>
      </c>
      <c r="T6" s="26">
        <f t="shared" si="6"/>
        <v>39.798000000000002</v>
      </c>
      <c r="U6" s="26">
        <f>SUM(S6*D6)</f>
        <v>0</v>
      </c>
    </row>
    <row r="7" spans="2:24" ht="22.5" customHeight="1">
      <c r="B7" s="14" t="s">
        <v>292</v>
      </c>
      <c r="C7" s="14" t="s">
        <v>146</v>
      </c>
      <c r="D7" s="15"/>
      <c r="E7" s="16">
        <v>2</v>
      </c>
      <c r="F7" s="16">
        <v>5</v>
      </c>
      <c r="G7" s="17">
        <f t="shared" si="0"/>
        <v>174</v>
      </c>
      <c r="H7" s="26">
        <f t="shared" si="1"/>
        <v>0</v>
      </c>
      <c r="I7" s="26">
        <f t="shared" si="2"/>
        <v>0</v>
      </c>
      <c r="J7" s="27">
        <f t="shared" si="3"/>
        <v>87</v>
      </c>
      <c r="K7" s="25">
        <v>8700</v>
      </c>
      <c r="L7" s="27">
        <f t="shared" si="4"/>
        <v>217.5</v>
      </c>
      <c r="M7" s="25">
        <f t="shared" si="5"/>
        <v>0.8</v>
      </c>
      <c r="N7" s="24">
        <v>0</v>
      </c>
      <c r="O7" s="24">
        <v>0.2</v>
      </c>
      <c r="P7" s="28">
        <v>0</v>
      </c>
      <c r="R7" s="25">
        <v>12</v>
      </c>
      <c r="S7" s="25">
        <v>5</v>
      </c>
      <c r="T7" s="26">
        <f t="shared" si="6"/>
        <v>34.799999999999997</v>
      </c>
      <c r="U7" s="26">
        <f>SUM(S7*D7)</f>
        <v>0</v>
      </c>
    </row>
    <row r="8" spans="2:24" ht="22.5" customHeight="1">
      <c r="B8" s="14" t="s">
        <v>176</v>
      </c>
      <c r="C8" s="14" t="s">
        <v>160</v>
      </c>
      <c r="D8" s="15"/>
      <c r="E8" s="16">
        <v>5</v>
      </c>
      <c r="F8" s="16">
        <v>11</v>
      </c>
      <c r="G8" s="17">
        <f t="shared" si="0"/>
        <v>281.2</v>
      </c>
      <c r="H8" s="26">
        <f t="shared" si="1"/>
        <v>0</v>
      </c>
      <c r="I8" s="26">
        <f t="shared" si="2"/>
        <v>0</v>
      </c>
      <c r="J8" s="27">
        <f t="shared" si="3"/>
        <v>56.24</v>
      </c>
      <c r="K8" s="25">
        <v>5624</v>
      </c>
      <c r="L8" s="27">
        <f t="shared" si="4"/>
        <v>9.3733333333333331</v>
      </c>
      <c r="M8" s="25">
        <f t="shared" si="5"/>
        <v>30</v>
      </c>
      <c r="N8" s="24">
        <v>1</v>
      </c>
      <c r="O8" s="24">
        <v>2</v>
      </c>
      <c r="P8" s="28">
        <v>2</v>
      </c>
      <c r="R8" s="25">
        <v>0</v>
      </c>
      <c r="S8" s="25">
        <v>11</v>
      </c>
      <c r="T8" s="26">
        <f t="shared" si="6"/>
        <v>25.563636363636363</v>
      </c>
    </row>
    <row r="9" spans="2:24" ht="22.5" customHeight="1">
      <c r="B9" s="14" t="s">
        <v>177</v>
      </c>
      <c r="C9" s="14" t="s">
        <v>160</v>
      </c>
      <c r="D9" s="15"/>
      <c r="E9" s="16">
        <v>32</v>
      </c>
      <c r="F9" s="16">
        <v>5</v>
      </c>
      <c r="G9" s="17">
        <f t="shared" si="0"/>
        <v>75.52</v>
      </c>
      <c r="H9" s="26">
        <f t="shared" si="1"/>
        <v>0</v>
      </c>
      <c r="I9" s="26">
        <f t="shared" si="2"/>
        <v>0</v>
      </c>
      <c r="J9" s="27">
        <f t="shared" si="3"/>
        <v>2.36</v>
      </c>
      <c r="K9" s="25">
        <v>236</v>
      </c>
      <c r="L9" s="27">
        <f t="shared" si="4"/>
        <v>0.92097560975609749</v>
      </c>
      <c r="M9" s="25">
        <f t="shared" si="5"/>
        <v>82</v>
      </c>
      <c r="N9" s="24">
        <v>1</v>
      </c>
      <c r="O9" s="24">
        <v>15</v>
      </c>
      <c r="P9" s="28">
        <v>2</v>
      </c>
      <c r="R9" s="25">
        <v>0</v>
      </c>
      <c r="S9" s="25">
        <v>5</v>
      </c>
      <c r="T9" s="26">
        <f t="shared" si="6"/>
        <v>15.103999999999999</v>
      </c>
    </row>
    <row r="10" spans="2:24" ht="22.5" customHeight="1">
      <c r="B10" s="14" t="s">
        <v>293</v>
      </c>
      <c r="C10" s="14" t="s">
        <v>146</v>
      </c>
      <c r="D10" s="15">
        <v>5</v>
      </c>
      <c r="E10" s="16">
        <v>2</v>
      </c>
      <c r="F10" s="16">
        <v>25</v>
      </c>
      <c r="G10" s="17">
        <f t="shared" si="0"/>
        <v>174</v>
      </c>
      <c r="H10" s="26">
        <f t="shared" si="1"/>
        <v>870</v>
      </c>
      <c r="I10" s="26">
        <f t="shared" si="2"/>
        <v>124.28571428571429</v>
      </c>
      <c r="J10" s="27">
        <f t="shared" si="3"/>
        <v>87</v>
      </c>
      <c r="K10" s="25">
        <v>8700</v>
      </c>
      <c r="L10" s="27">
        <f t="shared" si="4"/>
        <v>217.5</v>
      </c>
      <c r="M10" s="25">
        <f t="shared" si="5"/>
        <v>0.8</v>
      </c>
      <c r="N10" s="24">
        <v>0</v>
      </c>
      <c r="O10" s="24">
        <v>0.2</v>
      </c>
      <c r="P10" s="28">
        <v>0</v>
      </c>
      <c r="R10" s="25">
        <v>12</v>
      </c>
      <c r="S10" s="25">
        <v>25</v>
      </c>
      <c r="T10" s="26">
        <f t="shared" si="6"/>
        <v>6.96</v>
      </c>
      <c r="U10" s="26">
        <f>SUM(S10*D10)</f>
        <v>125</v>
      </c>
    </row>
    <row r="11" spans="2:24" ht="22.5" customHeight="1">
      <c r="B11" s="14" t="s">
        <v>163</v>
      </c>
      <c r="C11" s="14" t="s">
        <v>146</v>
      </c>
      <c r="D11" s="15"/>
      <c r="E11" s="16">
        <v>3</v>
      </c>
      <c r="F11" s="16">
        <v>50</v>
      </c>
      <c r="G11" s="17">
        <f t="shared" si="0"/>
        <v>300</v>
      </c>
      <c r="H11" s="26">
        <f t="shared" si="1"/>
        <v>0</v>
      </c>
      <c r="I11" s="26">
        <f t="shared" si="2"/>
        <v>0</v>
      </c>
      <c r="J11" s="27">
        <f t="shared" si="3"/>
        <v>100</v>
      </c>
      <c r="K11" s="25">
        <v>10000</v>
      </c>
      <c r="L11" s="27">
        <f t="shared" si="4"/>
        <v>375</v>
      </c>
      <c r="M11" s="25">
        <f t="shared" si="5"/>
        <v>0.8</v>
      </c>
      <c r="N11" s="24">
        <v>0</v>
      </c>
      <c r="O11" s="24">
        <v>0.2</v>
      </c>
      <c r="P11" s="28">
        <v>0</v>
      </c>
      <c r="R11" s="25">
        <v>50</v>
      </c>
      <c r="S11" s="25">
        <v>50</v>
      </c>
      <c r="T11" s="26">
        <f t="shared" si="6"/>
        <v>6</v>
      </c>
    </row>
    <row r="12" spans="2:24" ht="22.5" customHeight="1">
      <c r="B12" s="14" t="s">
        <v>249</v>
      </c>
      <c r="C12" s="14" t="s">
        <v>146</v>
      </c>
      <c r="D12" s="15">
        <v>21</v>
      </c>
      <c r="E12" s="16">
        <v>1.5</v>
      </c>
      <c r="F12" s="16">
        <v>25</v>
      </c>
      <c r="G12" s="17">
        <f t="shared" si="0"/>
        <v>150</v>
      </c>
      <c r="H12" s="26">
        <f t="shared" si="1"/>
        <v>3150</v>
      </c>
      <c r="I12" s="26">
        <f t="shared" si="2"/>
        <v>450</v>
      </c>
      <c r="J12" s="27">
        <f t="shared" si="3"/>
        <v>100</v>
      </c>
      <c r="K12" s="25">
        <v>10000</v>
      </c>
      <c r="L12" s="27">
        <f t="shared" si="4"/>
        <v>187.5</v>
      </c>
      <c r="M12" s="25">
        <f t="shared" si="5"/>
        <v>0.8</v>
      </c>
      <c r="N12" s="24">
        <v>0</v>
      </c>
      <c r="O12" s="24">
        <v>0.2</v>
      </c>
      <c r="P12" s="28">
        <v>0</v>
      </c>
      <c r="R12" s="25">
        <v>25</v>
      </c>
      <c r="S12" s="25">
        <v>25</v>
      </c>
      <c r="T12" s="26">
        <f t="shared" si="6"/>
        <v>6</v>
      </c>
      <c r="U12" s="26">
        <f>SUM(S12*D12)</f>
        <v>525</v>
      </c>
    </row>
    <row r="13" spans="2:24" ht="21.75" customHeight="1">
      <c r="B13" s="14" t="s">
        <v>284</v>
      </c>
      <c r="C13" s="14" t="s">
        <v>146</v>
      </c>
      <c r="D13" s="15">
        <v>14</v>
      </c>
      <c r="E13" s="16">
        <v>3</v>
      </c>
      <c r="F13" s="16">
        <v>60</v>
      </c>
      <c r="G13" s="17">
        <f t="shared" si="0"/>
        <v>198.99</v>
      </c>
      <c r="H13" s="26">
        <f t="shared" si="1"/>
        <v>2785.86</v>
      </c>
      <c r="I13" s="26">
        <f t="shared" si="2"/>
        <v>397.98</v>
      </c>
      <c r="J13" s="27">
        <f t="shared" si="3"/>
        <v>66.33</v>
      </c>
      <c r="K13" s="25">
        <v>6633</v>
      </c>
      <c r="L13" s="27">
        <f t="shared" si="4"/>
        <v>248.73750000000001</v>
      </c>
      <c r="M13" s="25">
        <f t="shared" si="5"/>
        <v>0.8</v>
      </c>
      <c r="N13" s="24">
        <v>0</v>
      </c>
      <c r="O13" s="24">
        <v>0.2</v>
      </c>
      <c r="P13" s="28">
        <v>0</v>
      </c>
      <c r="R13" s="25">
        <v>30</v>
      </c>
      <c r="S13" s="25">
        <v>60</v>
      </c>
      <c r="T13" s="26">
        <f t="shared" si="6"/>
        <v>3.3165</v>
      </c>
      <c r="U13" s="26">
        <f>SUM(S13*D13)</f>
        <v>840</v>
      </c>
    </row>
    <row r="14" spans="2:24" ht="22.5" customHeight="1">
      <c r="B14" s="14" t="s">
        <v>281</v>
      </c>
      <c r="C14" s="14"/>
      <c r="D14" s="15"/>
      <c r="E14" s="16">
        <v>3</v>
      </c>
      <c r="F14" s="16">
        <v>100</v>
      </c>
      <c r="G14" s="17">
        <f t="shared" ref="G14" si="7">SUM(J14*$E14)</f>
        <v>213.99</v>
      </c>
      <c r="H14" s="26">
        <f t="shared" ref="H14" si="8">SUM(G14*$D14)</f>
        <v>0</v>
      </c>
      <c r="I14" s="26">
        <f t="shared" ref="I14" si="9">SUM(H14/7)</f>
        <v>0</v>
      </c>
      <c r="J14" s="27">
        <f t="shared" ref="J14" si="10">SUM(K14/100)</f>
        <v>71.33</v>
      </c>
      <c r="K14" s="25">
        <v>7133</v>
      </c>
      <c r="L14" s="27">
        <f t="shared" ref="L14" si="11">SUM(G14/M14)</f>
        <v>267.48750000000001</v>
      </c>
      <c r="M14" s="25">
        <f t="shared" ref="M14" si="12">SUM((N14*4)+(O14*4)+(P14*9)+(Q14*7))</f>
        <v>0.8</v>
      </c>
      <c r="N14" s="24">
        <v>0</v>
      </c>
      <c r="O14" s="24">
        <v>0.2</v>
      </c>
      <c r="P14" s="28">
        <v>0</v>
      </c>
      <c r="S14" s="25">
        <v>100</v>
      </c>
      <c r="T14" s="26">
        <f t="shared" ref="T14" si="13">SUM(G14/S14)</f>
        <v>2.1398999999999999</v>
      </c>
      <c r="U14" s="26">
        <f>SUM(S14*D14)</f>
        <v>0</v>
      </c>
    </row>
    <row r="15" spans="2:24" s="72" customFormat="1" ht="22.5" customHeight="1">
      <c r="B15" s="106" t="s">
        <v>260</v>
      </c>
      <c r="C15" s="106"/>
      <c r="D15" s="106"/>
      <c r="E15" s="106"/>
      <c r="F15" s="106"/>
      <c r="G15" s="106"/>
      <c r="H15" s="106"/>
      <c r="I15" s="106"/>
      <c r="J15" s="106"/>
      <c r="K15" s="106"/>
      <c r="L15" s="106"/>
      <c r="M15" s="106"/>
      <c r="N15" s="106"/>
      <c r="O15" s="106"/>
      <c r="P15" s="106"/>
      <c r="Q15" s="106"/>
      <c r="R15" s="106"/>
      <c r="S15" s="106"/>
      <c r="T15" s="106"/>
    </row>
    <row r="16" spans="2:24" hidden="1"/>
    <row r="17" spans="2:3" hidden="1"/>
    <row r="18" spans="2:3" hidden="1"/>
    <row r="19" spans="2:3" hidden="1"/>
    <row r="20" spans="2:3" hidden="1">
      <c r="B20" s="23" t="s">
        <v>175</v>
      </c>
      <c r="C20" s="23" t="s">
        <v>164</v>
      </c>
    </row>
    <row r="21" spans="2:3" ht="38.4" hidden="1">
      <c r="B21" s="23" t="s">
        <v>144</v>
      </c>
      <c r="C21" s="23" t="s">
        <v>165</v>
      </c>
    </row>
    <row r="22" spans="2:3" hidden="1">
      <c r="B22" s="23" t="s">
        <v>145</v>
      </c>
      <c r="C22" s="23" t="s">
        <v>166</v>
      </c>
    </row>
    <row r="23" spans="2:3" hidden="1">
      <c r="B23" s="23" t="s">
        <v>146</v>
      </c>
      <c r="C23" s="23" t="s">
        <v>167</v>
      </c>
    </row>
    <row r="24" spans="2:3" ht="57.6" hidden="1">
      <c r="B24" s="23" t="s">
        <v>147</v>
      </c>
      <c r="C24" s="23" t="s">
        <v>168</v>
      </c>
    </row>
    <row r="25" spans="2:3" hidden="1">
      <c r="B25" s="23" t="s">
        <v>148</v>
      </c>
    </row>
    <row r="26" spans="2:3" hidden="1">
      <c r="B26" s="23" t="s">
        <v>149</v>
      </c>
    </row>
    <row r="27" spans="2:3" hidden="1">
      <c r="B27" s="23" t="s">
        <v>157</v>
      </c>
    </row>
    <row r="28" spans="2:3" hidden="1">
      <c r="B28" s="23" t="s">
        <v>158</v>
      </c>
    </row>
    <row r="29" spans="2:3" hidden="1">
      <c r="B29" s="23" t="s">
        <v>160</v>
      </c>
    </row>
  </sheetData>
  <sheetProtection selectLockedCells="1"/>
  <sortState ref="B2:X12">
    <sortCondition descending="1" ref="T2:T12"/>
  </sortState>
  <mergeCells count="2">
    <mergeCell ref="B15:T15"/>
    <mergeCell ref="B2:O2"/>
  </mergeCells>
  <dataValidations count="5">
    <dataValidation type="decimal" allowBlank="1" showInputMessage="1" showErrorMessage="1" sqref="D3 D5:D14" xr:uid="{00000000-0002-0000-0900-000000000000}">
      <formula1>0</formula1>
      <formula2>99</formula2>
    </dataValidation>
    <dataValidation type="list" allowBlank="1" showInputMessage="1" showErrorMessage="1" sqref="C4:C5 C13" xr:uid="{00000000-0002-0000-0900-000001000000}">
      <formula1>$B$20:$B$28</formula1>
    </dataValidation>
    <dataValidation type="list" allowBlank="1" showInputMessage="1" showErrorMessage="1" sqref="C12" xr:uid="{00000000-0002-0000-0900-000002000000}">
      <formula1>$B$129:$B$137</formula1>
    </dataValidation>
    <dataValidation type="list" allowBlank="1" showInputMessage="1" showErrorMessage="1" sqref="C6:C11" xr:uid="{00000000-0002-0000-0900-000003000000}">
      <formula1>$B$126:$B$134</formula1>
    </dataValidation>
    <dataValidation type="list" allowBlank="1" showInputMessage="1" showErrorMessage="1" sqref="C14" xr:uid="{00000000-0002-0000-0900-000004000000}">
      <formula1>$B$125:$B$134</formula1>
    </dataValidation>
  </dataValidations>
  <pageMargins left="0.7" right="0.7" top="0.75" bottom="0.75" header="0.3" footer="0.3"/>
  <pageSetup paperSize="9"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AJ110"/>
  <sheetViews>
    <sheetView workbookViewId="0">
      <pane ySplit="2" topLeftCell="A75" activePane="bottomLeft" state="frozen"/>
      <selection pane="bottomLeft" activeCell="AK85" sqref="AK85"/>
    </sheetView>
  </sheetViews>
  <sheetFormatPr defaultColWidth="9.109375" defaultRowHeight="14.4"/>
  <cols>
    <col min="1" max="1" width="39" style="9" customWidth="1"/>
    <col min="2" max="2" width="13.88671875" style="9" customWidth="1"/>
    <col min="3" max="3" width="17" style="9" customWidth="1"/>
    <col min="4" max="4" width="14.88671875" style="5" customWidth="1"/>
    <col min="5" max="5" width="15.88671875" style="5" hidden="1" customWidth="1"/>
    <col min="6" max="6" width="13.44140625" style="5" hidden="1" customWidth="1"/>
    <col min="7" max="8" width="12.6640625" style="11" hidden="1" customWidth="1"/>
    <col min="9" max="9" width="11" style="4" hidden="1" customWidth="1"/>
    <col min="10" max="11" width="12.88671875" style="5" customWidth="1"/>
    <col min="12" max="12" width="9.6640625" style="5" hidden="1" customWidth="1"/>
    <col min="13" max="14" width="11.33203125" style="5" hidden="1" customWidth="1"/>
    <col min="15" max="15" width="0" style="5" hidden="1" customWidth="1"/>
    <col min="16" max="16" width="9.109375" style="5"/>
    <col min="17" max="20" width="0" style="5" hidden="1" customWidth="1"/>
    <col min="21" max="21" width="9.109375" style="5"/>
    <col min="22" max="25" width="0" style="5" hidden="1" customWidth="1"/>
    <col min="26" max="26" width="9.109375" style="5"/>
    <col min="27" max="30" width="0" style="5" hidden="1" customWidth="1"/>
    <col min="31" max="31" width="9.109375" style="5"/>
    <col min="32" max="35" width="0" style="5" hidden="1" customWidth="1"/>
    <col min="36" max="36" width="11" style="5" customWidth="1"/>
    <col min="37" max="16384" width="9.109375" style="5"/>
  </cols>
  <sheetData>
    <row r="1" spans="1:36">
      <c r="A1" s="3" t="s">
        <v>74</v>
      </c>
      <c r="B1" s="3"/>
      <c r="C1" s="3"/>
      <c r="D1" s="115"/>
      <c r="E1" s="116"/>
      <c r="F1" s="116"/>
      <c r="G1" s="116"/>
      <c r="H1" s="117"/>
    </row>
    <row r="2" spans="1:36" s="6" customFormat="1" ht="72">
      <c r="A2" s="3" t="s">
        <v>50</v>
      </c>
      <c r="B2" s="3"/>
      <c r="C2" s="3" t="s">
        <v>114</v>
      </c>
      <c r="D2" s="6" t="s">
        <v>54</v>
      </c>
      <c r="E2" s="6" t="s">
        <v>48</v>
      </c>
      <c r="F2" s="6" t="s">
        <v>73</v>
      </c>
      <c r="G2" s="7" t="s">
        <v>55</v>
      </c>
      <c r="H2" s="7" t="s">
        <v>56</v>
      </c>
      <c r="I2" s="8" t="s">
        <v>51</v>
      </c>
      <c r="J2" s="6" t="s">
        <v>0</v>
      </c>
      <c r="K2" s="6" t="s">
        <v>123</v>
      </c>
      <c r="L2" s="6" t="s">
        <v>119</v>
      </c>
      <c r="M2" s="6" t="s">
        <v>120</v>
      </c>
      <c r="N2" s="6" t="s">
        <v>118</v>
      </c>
      <c r="O2" s="6" t="s">
        <v>117</v>
      </c>
      <c r="P2" s="6" t="s">
        <v>116</v>
      </c>
      <c r="Q2" s="6" t="s">
        <v>124</v>
      </c>
      <c r="R2" s="6" t="s">
        <v>143</v>
      </c>
      <c r="S2" s="6" t="s">
        <v>125</v>
      </c>
      <c r="T2" s="6" t="s">
        <v>126</v>
      </c>
      <c r="U2" s="6" t="s">
        <v>127</v>
      </c>
      <c r="V2" s="6" t="s">
        <v>128</v>
      </c>
      <c r="W2" s="6" t="s">
        <v>142</v>
      </c>
      <c r="X2" s="6" t="s">
        <v>129</v>
      </c>
      <c r="Y2" s="6" t="s">
        <v>130</v>
      </c>
      <c r="Z2" s="6" t="s">
        <v>131</v>
      </c>
      <c r="AA2" s="6" t="s">
        <v>132</v>
      </c>
      <c r="AB2" s="6" t="s">
        <v>141</v>
      </c>
      <c r="AC2" s="6" t="s">
        <v>133</v>
      </c>
      <c r="AD2" s="6" t="s">
        <v>134</v>
      </c>
      <c r="AE2" s="6" t="s">
        <v>135</v>
      </c>
      <c r="AF2" s="6" t="s">
        <v>139</v>
      </c>
      <c r="AG2" s="6" t="s">
        <v>140</v>
      </c>
      <c r="AH2" s="6" t="s">
        <v>136</v>
      </c>
      <c r="AI2" s="6" t="s">
        <v>137</v>
      </c>
      <c r="AJ2" s="6" t="s">
        <v>138</v>
      </c>
    </row>
    <row r="3" spans="1:36">
      <c r="A3" s="9" t="s">
        <v>53</v>
      </c>
      <c r="B3" s="10" t="s">
        <v>115</v>
      </c>
      <c r="D3" s="1">
        <v>1</v>
      </c>
      <c r="E3" s="5">
        <v>30</v>
      </c>
      <c r="F3" s="11">
        <f>SUM(I3*$E3)</f>
        <v>56.1</v>
      </c>
      <c r="G3" s="11">
        <f>SUM(F3*$D3)</f>
        <v>56.1</v>
      </c>
      <c r="H3" s="11">
        <f t="shared" ref="H3:H34" si="0">SUM(G3/7)</f>
        <v>8.0142857142857142</v>
      </c>
      <c r="I3" s="4">
        <f t="shared" ref="I3:I34" si="1">SUM(J3/100)</f>
        <v>1.87</v>
      </c>
      <c r="J3" s="5">
        <v>187</v>
      </c>
      <c r="K3" s="5">
        <f>SUM(P3+U3+Z3+AE3+AJ3)</f>
        <v>0</v>
      </c>
      <c r="L3" s="5">
        <f>SUM(N3*$D3)</f>
        <v>0</v>
      </c>
      <c r="M3" s="11">
        <f t="shared" ref="M3" si="2">SUM(L3/7)</f>
        <v>0</v>
      </c>
      <c r="N3" s="5">
        <f>SUM(O3*$E3)</f>
        <v>0</v>
      </c>
      <c r="O3" s="4">
        <f t="shared" ref="O3" si="3">SUM(P3/100)</f>
        <v>0</v>
      </c>
      <c r="P3" s="13"/>
      <c r="Q3" s="5">
        <f>SUM(S3*$D3)</f>
        <v>0</v>
      </c>
      <c r="R3" s="11">
        <f t="shared" ref="R3" si="4">SUM(Q3/7)</f>
        <v>0</v>
      </c>
      <c r="S3" s="5">
        <f>SUM(T3*$E3)</f>
        <v>0</v>
      </c>
      <c r="T3" s="4">
        <f t="shared" ref="T3" si="5">SUM(U3/100)</f>
        <v>0</v>
      </c>
      <c r="U3" s="13"/>
      <c r="V3" s="5">
        <f>SUM(X3*$D3)</f>
        <v>0</v>
      </c>
      <c r="W3" s="11">
        <f t="shared" ref="W3:W66" si="6">SUM(V3/7)</f>
        <v>0</v>
      </c>
      <c r="X3" s="5">
        <f>SUM(Y3*$E3)</f>
        <v>0</v>
      </c>
      <c r="Y3" s="4">
        <f t="shared" ref="Y3:Y66" si="7">SUM(Z3/100)</f>
        <v>0</v>
      </c>
      <c r="Z3" s="13"/>
      <c r="AA3" s="5">
        <f>SUM(AC3*$D3)</f>
        <v>0</v>
      </c>
      <c r="AB3" s="11">
        <f t="shared" ref="AB3:AB66" si="8">SUM(AA3/7)</f>
        <v>0</v>
      </c>
      <c r="AC3" s="5">
        <f>SUM(AD3*$E3)</f>
        <v>0</v>
      </c>
      <c r="AD3" s="4">
        <f t="shared" ref="AD3:AD66" si="9">SUM(AE3/100)</f>
        <v>0</v>
      </c>
      <c r="AE3" s="13"/>
      <c r="AF3" s="5">
        <f>SUM(AH3*$D3)</f>
        <v>0</v>
      </c>
      <c r="AG3" s="11">
        <f t="shared" ref="AG3:AG66" si="10">SUM(AF3/7)</f>
        <v>0</v>
      </c>
      <c r="AH3" s="5">
        <f>SUM(AI3*$E3)</f>
        <v>0</v>
      </c>
      <c r="AI3" s="4">
        <f t="shared" ref="AI3:AI66" si="11">SUM(AJ3/100)</f>
        <v>0</v>
      </c>
      <c r="AJ3" s="13"/>
    </row>
    <row r="4" spans="1:36">
      <c r="A4" s="9" t="s">
        <v>13</v>
      </c>
      <c r="D4" s="1"/>
      <c r="E4" s="5">
        <v>110</v>
      </c>
      <c r="F4" s="11">
        <f t="shared" ref="F4:F67" si="12">SUM(I4*$E4)</f>
        <v>149.60000000000002</v>
      </c>
      <c r="G4" s="11">
        <f t="shared" ref="G4:G67" si="13">SUM(F4*$D4)</f>
        <v>0</v>
      </c>
      <c r="H4" s="11">
        <f t="shared" si="0"/>
        <v>0</v>
      </c>
      <c r="I4" s="4">
        <f t="shared" si="1"/>
        <v>1.36</v>
      </c>
      <c r="J4" s="5">
        <v>136</v>
      </c>
      <c r="L4" s="5">
        <f t="shared" ref="L4:L67" si="14">SUM(N4*$D4)</f>
        <v>0</v>
      </c>
      <c r="M4" s="11">
        <f t="shared" ref="M4:M67" si="15">SUM(L4/7)</f>
        <v>0</v>
      </c>
      <c r="N4" s="5">
        <f t="shared" ref="N4:N67" si="16">SUM(O4*$E4)</f>
        <v>0</v>
      </c>
      <c r="O4" s="4">
        <f t="shared" ref="O4:O67" si="17">SUM(P4/100)</f>
        <v>0</v>
      </c>
      <c r="P4" s="13"/>
      <c r="Q4" s="5">
        <f t="shared" ref="Q4:Q67" si="18">SUM(S4*$D4)</f>
        <v>0</v>
      </c>
      <c r="R4" s="11">
        <f t="shared" ref="R4:R67" si="19">SUM(Q4/7)</f>
        <v>0</v>
      </c>
      <c r="S4" s="5">
        <f t="shared" ref="S4:S67" si="20">SUM(T4*$E4)</f>
        <v>0</v>
      </c>
      <c r="T4" s="4">
        <f t="shared" ref="T4:T67" si="21">SUM(U4/100)</f>
        <v>0</v>
      </c>
      <c r="U4" s="13"/>
      <c r="V4" s="5">
        <f t="shared" ref="V4:V67" si="22">SUM(X4*$D4)</f>
        <v>0</v>
      </c>
      <c r="W4" s="11">
        <f t="shared" si="6"/>
        <v>0</v>
      </c>
      <c r="X4" s="5">
        <f t="shared" ref="X4:X67" si="23">SUM(Y4*$E4)</f>
        <v>0</v>
      </c>
      <c r="Y4" s="4">
        <f t="shared" si="7"/>
        <v>0</v>
      </c>
      <c r="Z4" s="13"/>
      <c r="AA4" s="5">
        <f t="shared" ref="AA4:AA67" si="24">SUM(AC4*$D4)</f>
        <v>0</v>
      </c>
      <c r="AB4" s="11">
        <f t="shared" si="8"/>
        <v>0</v>
      </c>
      <c r="AC4" s="5">
        <f t="shared" ref="AC4:AC67" si="25">SUM(AD4*$E4)</f>
        <v>0</v>
      </c>
      <c r="AD4" s="4">
        <f t="shared" si="9"/>
        <v>0</v>
      </c>
      <c r="AE4" s="13"/>
      <c r="AF4" s="5">
        <f t="shared" ref="AF4:AF67" si="26">SUM(AH4*$D4)</f>
        <v>0</v>
      </c>
      <c r="AG4" s="11">
        <f t="shared" si="10"/>
        <v>0</v>
      </c>
      <c r="AH4" s="5">
        <f t="shared" ref="AH4:AH67" si="27">SUM(AI4*$E4)</f>
        <v>0</v>
      </c>
      <c r="AI4" s="4">
        <f t="shared" si="11"/>
        <v>0</v>
      </c>
      <c r="AJ4" s="13"/>
    </row>
    <row r="5" spans="1:36">
      <c r="A5" s="10" t="s">
        <v>95</v>
      </c>
      <c r="B5" s="10"/>
      <c r="C5" s="10"/>
      <c r="D5" s="1"/>
      <c r="E5" s="5">
        <v>150</v>
      </c>
      <c r="F5" s="11">
        <f t="shared" si="12"/>
        <v>102.00000000000001</v>
      </c>
      <c r="G5" s="11">
        <f t="shared" si="13"/>
        <v>0</v>
      </c>
      <c r="H5" s="11">
        <f t="shared" si="0"/>
        <v>0</v>
      </c>
      <c r="I5" s="4">
        <f t="shared" si="1"/>
        <v>0.68</v>
      </c>
      <c r="J5" s="5">
        <v>68</v>
      </c>
      <c r="L5" s="5">
        <f t="shared" si="14"/>
        <v>0</v>
      </c>
      <c r="M5" s="11">
        <f t="shared" si="15"/>
        <v>0</v>
      </c>
      <c r="N5" s="5">
        <f t="shared" si="16"/>
        <v>0</v>
      </c>
      <c r="O5" s="4">
        <f t="shared" si="17"/>
        <v>0</v>
      </c>
      <c r="P5" s="13"/>
      <c r="Q5" s="5">
        <f t="shared" si="18"/>
        <v>0</v>
      </c>
      <c r="R5" s="11">
        <f t="shared" si="19"/>
        <v>0</v>
      </c>
      <c r="S5" s="5">
        <f t="shared" si="20"/>
        <v>0</v>
      </c>
      <c r="T5" s="4">
        <f t="shared" si="21"/>
        <v>0</v>
      </c>
      <c r="U5" s="13"/>
      <c r="V5" s="5">
        <f t="shared" si="22"/>
        <v>0</v>
      </c>
      <c r="W5" s="11">
        <f t="shared" si="6"/>
        <v>0</v>
      </c>
      <c r="X5" s="5">
        <f t="shared" si="23"/>
        <v>0</v>
      </c>
      <c r="Y5" s="4">
        <f t="shared" si="7"/>
        <v>0</v>
      </c>
      <c r="Z5" s="13"/>
      <c r="AA5" s="5">
        <f t="shared" si="24"/>
        <v>0</v>
      </c>
      <c r="AB5" s="11">
        <f t="shared" si="8"/>
        <v>0</v>
      </c>
      <c r="AC5" s="5">
        <f t="shared" si="25"/>
        <v>0</v>
      </c>
      <c r="AD5" s="4">
        <f t="shared" si="9"/>
        <v>0</v>
      </c>
      <c r="AE5" s="13"/>
      <c r="AF5" s="5">
        <f t="shared" si="26"/>
        <v>0</v>
      </c>
      <c r="AG5" s="11">
        <f t="shared" si="10"/>
        <v>0</v>
      </c>
      <c r="AH5" s="5">
        <f t="shared" si="27"/>
        <v>0</v>
      </c>
      <c r="AI5" s="4">
        <f t="shared" si="11"/>
        <v>0</v>
      </c>
      <c r="AJ5" s="13"/>
    </row>
    <row r="6" spans="1:36">
      <c r="A6" s="9" t="s">
        <v>27</v>
      </c>
      <c r="D6" s="1"/>
      <c r="E6" s="5">
        <v>65</v>
      </c>
      <c r="F6" s="11">
        <f t="shared" si="12"/>
        <v>22.1</v>
      </c>
      <c r="G6" s="11">
        <f t="shared" si="13"/>
        <v>0</v>
      </c>
      <c r="H6" s="11">
        <f t="shared" si="0"/>
        <v>0</v>
      </c>
      <c r="I6" s="4">
        <f t="shared" si="1"/>
        <v>0.34</v>
      </c>
      <c r="J6" s="5">
        <v>34</v>
      </c>
      <c r="L6" s="5">
        <f t="shared" si="14"/>
        <v>0</v>
      </c>
      <c r="M6" s="11">
        <f t="shared" si="15"/>
        <v>0</v>
      </c>
      <c r="N6" s="5">
        <f t="shared" si="16"/>
        <v>0</v>
      </c>
      <c r="O6" s="4">
        <f t="shared" si="17"/>
        <v>0</v>
      </c>
      <c r="P6" s="13"/>
      <c r="Q6" s="5">
        <f t="shared" si="18"/>
        <v>0</v>
      </c>
      <c r="R6" s="11">
        <f t="shared" si="19"/>
        <v>0</v>
      </c>
      <c r="S6" s="5">
        <f t="shared" si="20"/>
        <v>0</v>
      </c>
      <c r="T6" s="4">
        <f t="shared" si="21"/>
        <v>0</v>
      </c>
      <c r="U6" s="13"/>
      <c r="V6" s="5">
        <f t="shared" si="22"/>
        <v>0</v>
      </c>
      <c r="W6" s="11">
        <f t="shared" si="6"/>
        <v>0</v>
      </c>
      <c r="X6" s="5">
        <f t="shared" si="23"/>
        <v>0</v>
      </c>
      <c r="Y6" s="4">
        <f t="shared" si="7"/>
        <v>0</v>
      </c>
      <c r="Z6" s="13"/>
      <c r="AA6" s="5">
        <f t="shared" si="24"/>
        <v>0</v>
      </c>
      <c r="AB6" s="11">
        <f t="shared" si="8"/>
        <v>0</v>
      </c>
      <c r="AC6" s="5">
        <f t="shared" si="25"/>
        <v>0</v>
      </c>
      <c r="AD6" s="4">
        <f t="shared" si="9"/>
        <v>0</v>
      </c>
      <c r="AE6" s="13"/>
      <c r="AF6" s="5">
        <f t="shared" si="26"/>
        <v>0</v>
      </c>
      <c r="AG6" s="11">
        <f t="shared" si="10"/>
        <v>0</v>
      </c>
      <c r="AH6" s="5">
        <f t="shared" si="27"/>
        <v>0</v>
      </c>
      <c r="AI6" s="4">
        <f t="shared" si="11"/>
        <v>0</v>
      </c>
      <c r="AJ6" s="13"/>
    </row>
    <row r="7" spans="1:36">
      <c r="A7" s="10" t="s">
        <v>96</v>
      </c>
      <c r="B7" s="10"/>
      <c r="C7" s="10"/>
      <c r="D7" s="1"/>
      <c r="E7" s="5">
        <v>75</v>
      </c>
      <c r="F7" s="11">
        <f t="shared" si="12"/>
        <v>21.75</v>
      </c>
      <c r="G7" s="11">
        <f t="shared" si="13"/>
        <v>0</v>
      </c>
      <c r="H7" s="11">
        <f t="shared" si="0"/>
        <v>0</v>
      </c>
      <c r="I7" s="4">
        <f t="shared" si="1"/>
        <v>0.28999999999999998</v>
      </c>
      <c r="J7" s="5">
        <v>29</v>
      </c>
      <c r="L7" s="5">
        <f t="shared" si="14"/>
        <v>0</v>
      </c>
      <c r="M7" s="11">
        <f t="shared" si="15"/>
        <v>0</v>
      </c>
      <c r="N7" s="5">
        <f t="shared" si="16"/>
        <v>0</v>
      </c>
      <c r="O7" s="4">
        <f t="shared" si="17"/>
        <v>0</v>
      </c>
      <c r="P7" s="13"/>
      <c r="Q7" s="5">
        <f t="shared" si="18"/>
        <v>0</v>
      </c>
      <c r="R7" s="11">
        <f t="shared" si="19"/>
        <v>0</v>
      </c>
      <c r="S7" s="5">
        <f t="shared" si="20"/>
        <v>0</v>
      </c>
      <c r="T7" s="4">
        <f t="shared" si="21"/>
        <v>0</v>
      </c>
      <c r="U7" s="13"/>
      <c r="V7" s="5">
        <f t="shared" si="22"/>
        <v>0</v>
      </c>
      <c r="W7" s="11">
        <f t="shared" si="6"/>
        <v>0</v>
      </c>
      <c r="X7" s="5">
        <f t="shared" si="23"/>
        <v>0</v>
      </c>
      <c r="Y7" s="4">
        <f t="shared" si="7"/>
        <v>0</v>
      </c>
      <c r="Z7" s="13"/>
      <c r="AA7" s="5">
        <f t="shared" si="24"/>
        <v>0</v>
      </c>
      <c r="AB7" s="11">
        <f t="shared" si="8"/>
        <v>0</v>
      </c>
      <c r="AC7" s="5">
        <f t="shared" si="25"/>
        <v>0</v>
      </c>
      <c r="AD7" s="4">
        <f t="shared" si="9"/>
        <v>0</v>
      </c>
      <c r="AE7" s="13"/>
      <c r="AF7" s="5">
        <f t="shared" si="26"/>
        <v>0</v>
      </c>
      <c r="AG7" s="11">
        <f t="shared" si="10"/>
        <v>0</v>
      </c>
      <c r="AH7" s="5">
        <f t="shared" si="27"/>
        <v>0</v>
      </c>
      <c r="AI7" s="4">
        <f t="shared" si="11"/>
        <v>0</v>
      </c>
      <c r="AJ7" s="13"/>
    </row>
    <row r="8" spans="1:36">
      <c r="A8" s="9" t="s">
        <v>9</v>
      </c>
      <c r="D8" s="1"/>
      <c r="E8" s="5">
        <v>2</v>
      </c>
      <c r="F8" s="11">
        <f t="shared" si="12"/>
        <v>6.44</v>
      </c>
      <c r="G8" s="11">
        <f t="shared" si="13"/>
        <v>0</v>
      </c>
      <c r="H8" s="11">
        <f t="shared" si="0"/>
        <v>0</v>
      </c>
      <c r="I8" s="4">
        <f t="shared" si="1"/>
        <v>3.22</v>
      </c>
      <c r="J8" s="5">
        <v>322</v>
      </c>
      <c r="L8" s="5">
        <f t="shared" si="14"/>
        <v>0</v>
      </c>
      <c r="M8" s="11">
        <f t="shared" si="15"/>
        <v>0</v>
      </c>
      <c r="N8" s="5">
        <f t="shared" si="16"/>
        <v>0</v>
      </c>
      <c r="O8" s="4">
        <f t="shared" si="17"/>
        <v>0</v>
      </c>
      <c r="P8" s="13"/>
      <c r="Q8" s="5">
        <f t="shared" si="18"/>
        <v>0</v>
      </c>
      <c r="R8" s="11">
        <f t="shared" si="19"/>
        <v>0</v>
      </c>
      <c r="S8" s="5">
        <f t="shared" si="20"/>
        <v>0</v>
      </c>
      <c r="T8" s="4">
        <f t="shared" si="21"/>
        <v>0</v>
      </c>
      <c r="U8" s="13"/>
      <c r="V8" s="5">
        <f t="shared" si="22"/>
        <v>0</v>
      </c>
      <c r="W8" s="11">
        <f t="shared" si="6"/>
        <v>0</v>
      </c>
      <c r="X8" s="5">
        <f t="shared" si="23"/>
        <v>0</v>
      </c>
      <c r="Y8" s="4">
        <f t="shared" si="7"/>
        <v>0</v>
      </c>
      <c r="Z8" s="13"/>
      <c r="AA8" s="5">
        <f t="shared" si="24"/>
        <v>0</v>
      </c>
      <c r="AB8" s="11">
        <f t="shared" si="8"/>
        <v>0</v>
      </c>
      <c r="AC8" s="5">
        <f t="shared" si="25"/>
        <v>0</v>
      </c>
      <c r="AD8" s="4">
        <f t="shared" si="9"/>
        <v>0</v>
      </c>
      <c r="AE8" s="13"/>
      <c r="AF8" s="5">
        <f t="shared" si="26"/>
        <v>0</v>
      </c>
      <c r="AG8" s="11">
        <f t="shared" si="10"/>
        <v>0</v>
      </c>
      <c r="AH8" s="5">
        <f t="shared" si="27"/>
        <v>0</v>
      </c>
      <c r="AI8" s="4">
        <f t="shared" si="11"/>
        <v>0</v>
      </c>
      <c r="AJ8" s="13"/>
    </row>
    <row r="9" spans="1:36">
      <c r="A9" s="10" t="s">
        <v>97</v>
      </c>
      <c r="B9" s="10"/>
      <c r="C9" s="10"/>
      <c r="D9" s="1"/>
      <c r="E9" s="5">
        <v>120</v>
      </c>
      <c r="F9" s="11">
        <f t="shared" si="12"/>
        <v>70.8</v>
      </c>
      <c r="G9" s="11">
        <f t="shared" si="13"/>
        <v>0</v>
      </c>
      <c r="H9" s="11">
        <f t="shared" si="0"/>
        <v>0</v>
      </c>
      <c r="I9" s="4">
        <f t="shared" si="1"/>
        <v>0.59</v>
      </c>
      <c r="J9" s="5">
        <v>59</v>
      </c>
      <c r="L9" s="5">
        <f t="shared" si="14"/>
        <v>0</v>
      </c>
      <c r="M9" s="11">
        <f t="shared" si="15"/>
        <v>0</v>
      </c>
      <c r="N9" s="5">
        <f t="shared" si="16"/>
        <v>0</v>
      </c>
      <c r="O9" s="4">
        <f t="shared" si="17"/>
        <v>0</v>
      </c>
      <c r="P9" s="13"/>
      <c r="Q9" s="5">
        <f t="shared" si="18"/>
        <v>0</v>
      </c>
      <c r="R9" s="11">
        <f t="shared" si="19"/>
        <v>0</v>
      </c>
      <c r="S9" s="5">
        <f t="shared" si="20"/>
        <v>0</v>
      </c>
      <c r="T9" s="4">
        <f t="shared" si="21"/>
        <v>0</v>
      </c>
      <c r="U9" s="13"/>
      <c r="V9" s="5">
        <f t="shared" si="22"/>
        <v>0</v>
      </c>
      <c r="W9" s="11">
        <f t="shared" si="6"/>
        <v>0</v>
      </c>
      <c r="X9" s="5">
        <f t="shared" si="23"/>
        <v>0</v>
      </c>
      <c r="Y9" s="4">
        <f t="shared" si="7"/>
        <v>0</v>
      </c>
      <c r="Z9" s="13"/>
      <c r="AA9" s="5">
        <f t="shared" si="24"/>
        <v>0</v>
      </c>
      <c r="AB9" s="11">
        <f t="shared" si="8"/>
        <v>0</v>
      </c>
      <c r="AC9" s="5">
        <f t="shared" si="25"/>
        <v>0</v>
      </c>
      <c r="AD9" s="4">
        <f t="shared" si="9"/>
        <v>0</v>
      </c>
      <c r="AE9" s="13"/>
      <c r="AF9" s="5">
        <f t="shared" si="26"/>
        <v>0</v>
      </c>
      <c r="AG9" s="11">
        <f t="shared" si="10"/>
        <v>0</v>
      </c>
      <c r="AH9" s="5">
        <f t="shared" si="27"/>
        <v>0</v>
      </c>
      <c r="AI9" s="4">
        <f t="shared" si="11"/>
        <v>0</v>
      </c>
      <c r="AJ9" s="13"/>
    </row>
    <row r="10" spans="1:36">
      <c r="A10" s="10" t="s">
        <v>98</v>
      </c>
      <c r="B10" s="10"/>
      <c r="C10" s="10"/>
      <c r="D10" s="1"/>
      <c r="E10" s="5">
        <v>120</v>
      </c>
      <c r="F10" s="11">
        <f t="shared" si="12"/>
        <v>61.2</v>
      </c>
      <c r="G10" s="11">
        <f t="shared" si="13"/>
        <v>0</v>
      </c>
      <c r="H10" s="11">
        <f t="shared" si="0"/>
        <v>0</v>
      </c>
      <c r="I10" s="4">
        <f t="shared" si="1"/>
        <v>0.51</v>
      </c>
      <c r="J10" s="5">
        <v>51</v>
      </c>
      <c r="L10" s="5">
        <f t="shared" si="14"/>
        <v>0</v>
      </c>
      <c r="M10" s="11">
        <f t="shared" si="15"/>
        <v>0</v>
      </c>
      <c r="N10" s="5">
        <f t="shared" si="16"/>
        <v>0</v>
      </c>
      <c r="O10" s="4">
        <f t="shared" si="17"/>
        <v>0</v>
      </c>
      <c r="P10" s="13"/>
      <c r="Q10" s="5">
        <f t="shared" si="18"/>
        <v>0</v>
      </c>
      <c r="R10" s="11">
        <f t="shared" si="19"/>
        <v>0</v>
      </c>
      <c r="S10" s="5">
        <f t="shared" si="20"/>
        <v>0</v>
      </c>
      <c r="T10" s="4">
        <f t="shared" si="21"/>
        <v>0</v>
      </c>
      <c r="U10" s="13"/>
      <c r="V10" s="5">
        <f t="shared" si="22"/>
        <v>0</v>
      </c>
      <c r="W10" s="11">
        <f t="shared" si="6"/>
        <v>0</v>
      </c>
      <c r="X10" s="5">
        <f t="shared" si="23"/>
        <v>0</v>
      </c>
      <c r="Y10" s="4">
        <f t="shared" si="7"/>
        <v>0</v>
      </c>
      <c r="Z10" s="13"/>
      <c r="AA10" s="5">
        <f t="shared" si="24"/>
        <v>0</v>
      </c>
      <c r="AB10" s="11">
        <f t="shared" si="8"/>
        <v>0</v>
      </c>
      <c r="AC10" s="5">
        <f t="shared" si="25"/>
        <v>0</v>
      </c>
      <c r="AD10" s="4">
        <f t="shared" si="9"/>
        <v>0</v>
      </c>
      <c r="AE10" s="13"/>
      <c r="AF10" s="5">
        <f t="shared" si="26"/>
        <v>0</v>
      </c>
      <c r="AG10" s="11">
        <f t="shared" si="10"/>
        <v>0</v>
      </c>
      <c r="AH10" s="5">
        <f t="shared" si="27"/>
        <v>0</v>
      </c>
      <c r="AI10" s="4">
        <f t="shared" si="11"/>
        <v>0</v>
      </c>
      <c r="AJ10" s="13"/>
    </row>
    <row r="11" spans="1:36">
      <c r="A11" s="9" t="s">
        <v>75</v>
      </c>
      <c r="D11" s="1"/>
      <c r="E11" s="5">
        <v>50</v>
      </c>
      <c r="F11" s="11">
        <f t="shared" si="12"/>
        <v>130</v>
      </c>
      <c r="G11" s="11">
        <f t="shared" si="13"/>
        <v>0</v>
      </c>
      <c r="H11" s="11">
        <f t="shared" si="0"/>
        <v>0</v>
      </c>
      <c r="I11" s="4">
        <f t="shared" si="1"/>
        <v>2.6</v>
      </c>
      <c r="J11" s="5">
        <v>260</v>
      </c>
      <c r="L11" s="5">
        <f t="shared" si="14"/>
        <v>0</v>
      </c>
      <c r="M11" s="11">
        <f t="shared" si="15"/>
        <v>0</v>
      </c>
      <c r="N11" s="5">
        <f t="shared" si="16"/>
        <v>0</v>
      </c>
      <c r="O11" s="4">
        <f t="shared" si="17"/>
        <v>0</v>
      </c>
      <c r="P11" s="13"/>
      <c r="Q11" s="5">
        <f t="shared" si="18"/>
        <v>0</v>
      </c>
      <c r="R11" s="11">
        <f t="shared" si="19"/>
        <v>0</v>
      </c>
      <c r="S11" s="5">
        <f t="shared" si="20"/>
        <v>0</v>
      </c>
      <c r="T11" s="4">
        <f t="shared" si="21"/>
        <v>0</v>
      </c>
      <c r="U11" s="13"/>
      <c r="V11" s="5">
        <f t="shared" si="22"/>
        <v>0</v>
      </c>
      <c r="W11" s="11">
        <f t="shared" si="6"/>
        <v>0</v>
      </c>
      <c r="X11" s="5">
        <f t="shared" si="23"/>
        <v>0</v>
      </c>
      <c r="Y11" s="4">
        <f t="shared" si="7"/>
        <v>0</v>
      </c>
      <c r="Z11" s="13"/>
      <c r="AA11" s="5">
        <f t="shared" si="24"/>
        <v>0</v>
      </c>
      <c r="AB11" s="11">
        <f t="shared" si="8"/>
        <v>0</v>
      </c>
      <c r="AC11" s="5">
        <f t="shared" si="25"/>
        <v>0</v>
      </c>
      <c r="AD11" s="4">
        <f t="shared" si="9"/>
        <v>0</v>
      </c>
      <c r="AE11" s="13"/>
      <c r="AF11" s="5">
        <f t="shared" si="26"/>
        <v>0</v>
      </c>
      <c r="AG11" s="11">
        <f t="shared" si="10"/>
        <v>0</v>
      </c>
      <c r="AH11" s="5">
        <f t="shared" si="27"/>
        <v>0</v>
      </c>
      <c r="AI11" s="4">
        <f t="shared" si="11"/>
        <v>0</v>
      </c>
      <c r="AJ11" s="13"/>
    </row>
    <row r="12" spans="1:36">
      <c r="A12" s="9" t="s">
        <v>76</v>
      </c>
      <c r="D12" s="1"/>
      <c r="E12" s="5">
        <v>50</v>
      </c>
      <c r="F12" s="11">
        <f t="shared" si="12"/>
        <v>379</v>
      </c>
      <c r="G12" s="11">
        <f t="shared" si="13"/>
        <v>0</v>
      </c>
      <c r="H12" s="11">
        <f t="shared" si="0"/>
        <v>0</v>
      </c>
      <c r="I12" s="4">
        <f t="shared" si="1"/>
        <v>7.58</v>
      </c>
      <c r="J12" s="5">
        <v>758</v>
      </c>
      <c r="L12" s="5">
        <f t="shared" si="14"/>
        <v>0</v>
      </c>
      <c r="M12" s="11">
        <f t="shared" si="15"/>
        <v>0</v>
      </c>
      <c r="N12" s="5">
        <f t="shared" si="16"/>
        <v>0</v>
      </c>
      <c r="O12" s="4">
        <f t="shared" si="17"/>
        <v>0</v>
      </c>
      <c r="P12" s="13"/>
      <c r="Q12" s="5">
        <f t="shared" si="18"/>
        <v>0</v>
      </c>
      <c r="R12" s="11">
        <f t="shared" si="19"/>
        <v>0</v>
      </c>
      <c r="S12" s="5">
        <f t="shared" si="20"/>
        <v>0</v>
      </c>
      <c r="T12" s="4">
        <f t="shared" si="21"/>
        <v>0</v>
      </c>
      <c r="U12" s="13"/>
      <c r="V12" s="5">
        <f t="shared" si="22"/>
        <v>0</v>
      </c>
      <c r="W12" s="11">
        <f t="shared" si="6"/>
        <v>0</v>
      </c>
      <c r="X12" s="5">
        <f t="shared" si="23"/>
        <v>0</v>
      </c>
      <c r="Y12" s="4">
        <f t="shared" si="7"/>
        <v>0</v>
      </c>
      <c r="Z12" s="13"/>
      <c r="AA12" s="5">
        <f t="shared" si="24"/>
        <v>0</v>
      </c>
      <c r="AB12" s="11">
        <f t="shared" si="8"/>
        <v>0</v>
      </c>
      <c r="AC12" s="5">
        <f t="shared" si="25"/>
        <v>0</v>
      </c>
      <c r="AD12" s="4">
        <f t="shared" si="9"/>
        <v>0</v>
      </c>
      <c r="AE12" s="13"/>
      <c r="AF12" s="5">
        <f t="shared" si="26"/>
        <v>0</v>
      </c>
      <c r="AG12" s="11">
        <f t="shared" si="10"/>
        <v>0</v>
      </c>
      <c r="AH12" s="5">
        <f t="shared" si="27"/>
        <v>0</v>
      </c>
      <c r="AI12" s="4">
        <f t="shared" si="11"/>
        <v>0</v>
      </c>
      <c r="AJ12" s="13"/>
    </row>
    <row r="13" spans="1:36">
      <c r="A13" s="9" t="s">
        <v>77</v>
      </c>
      <c r="D13" s="1"/>
      <c r="E13" s="5">
        <v>50</v>
      </c>
      <c r="F13" s="11">
        <f t="shared" si="12"/>
        <v>280</v>
      </c>
      <c r="G13" s="11">
        <f t="shared" si="13"/>
        <v>0</v>
      </c>
      <c r="H13" s="11">
        <f t="shared" si="0"/>
        <v>0</v>
      </c>
      <c r="I13" s="4">
        <f t="shared" si="1"/>
        <v>5.6</v>
      </c>
      <c r="J13" s="5">
        <v>560</v>
      </c>
      <c r="L13" s="5">
        <f t="shared" si="14"/>
        <v>0</v>
      </c>
      <c r="M13" s="11">
        <f t="shared" si="15"/>
        <v>0</v>
      </c>
      <c r="N13" s="5">
        <f t="shared" si="16"/>
        <v>0</v>
      </c>
      <c r="O13" s="4">
        <f t="shared" si="17"/>
        <v>0</v>
      </c>
      <c r="P13" s="13"/>
      <c r="Q13" s="5">
        <f t="shared" si="18"/>
        <v>0</v>
      </c>
      <c r="R13" s="11">
        <f t="shared" si="19"/>
        <v>0</v>
      </c>
      <c r="S13" s="5">
        <f t="shared" si="20"/>
        <v>0</v>
      </c>
      <c r="T13" s="4">
        <f t="shared" si="21"/>
        <v>0</v>
      </c>
      <c r="U13" s="13"/>
      <c r="V13" s="5">
        <f t="shared" si="22"/>
        <v>0</v>
      </c>
      <c r="W13" s="11">
        <f t="shared" si="6"/>
        <v>0</v>
      </c>
      <c r="X13" s="5">
        <f t="shared" si="23"/>
        <v>0</v>
      </c>
      <c r="Y13" s="4">
        <f t="shared" si="7"/>
        <v>0</v>
      </c>
      <c r="Z13" s="13"/>
      <c r="AA13" s="5">
        <f t="shared" si="24"/>
        <v>0</v>
      </c>
      <c r="AB13" s="11">
        <f t="shared" si="8"/>
        <v>0</v>
      </c>
      <c r="AC13" s="5">
        <f t="shared" si="25"/>
        <v>0</v>
      </c>
      <c r="AD13" s="4">
        <f t="shared" si="9"/>
        <v>0</v>
      </c>
      <c r="AE13" s="13"/>
      <c r="AF13" s="5">
        <f t="shared" si="26"/>
        <v>0</v>
      </c>
      <c r="AG13" s="11">
        <f t="shared" si="10"/>
        <v>0</v>
      </c>
      <c r="AH13" s="5">
        <f t="shared" si="27"/>
        <v>0</v>
      </c>
      <c r="AI13" s="4">
        <f t="shared" si="11"/>
        <v>0</v>
      </c>
      <c r="AJ13" s="13"/>
    </row>
    <row r="14" spans="1:36">
      <c r="A14" s="9" t="s">
        <v>25</v>
      </c>
      <c r="D14" s="1"/>
      <c r="E14" s="5">
        <v>72</v>
      </c>
      <c r="F14" s="11">
        <f t="shared" si="12"/>
        <v>32.4</v>
      </c>
      <c r="G14" s="11">
        <f t="shared" si="13"/>
        <v>0</v>
      </c>
      <c r="H14" s="11">
        <f t="shared" si="0"/>
        <v>0</v>
      </c>
      <c r="I14" s="4">
        <f t="shared" si="1"/>
        <v>0.45</v>
      </c>
      <c r="J14" s="5">
        <v>45</v>
      </c>
      <c r="L14" s="5">
        <f t="shared" si="14"/>
        <v>0</v>
      </c>
      <c r="M14" s="11">
        <f t="shared" si="15"/>
        <v>0</v>
      </c>
      <c r="N14" s="5">
        <f t="shared" si="16"/>
        <v>0</v>
      </c>
      <c r="O14" s="4">
        <f t="shared" si="17"/>
        <v>0</v>
      </c>
      <c r="P14" s="13"/>
      <c r="Q14" s="5">
        <f t="shared" si="18"/>
        <v>0</v>
      </c>
      <c r="R14" s="11">
        <f t="shared" si="19"/>
        <v>0</v>
      </c>
      <c r="S14" s="5">
        <f t="shared" si="20"/>
        <v>0</v>
      </c>
      <c r="T14" s="4">
        <f t="shared" si="21"/>
        <v>0</v>
      </c>
      <c r="U14" s="13"/>
      <c r="V14" s="5">
        <f t="shared" si="22"/>
        <v>0</v>
      </c>
      <c r="W14" s="11">
        <f t="shared" si="6"/>
        <v>0</v>
      </c>
      <c r="X14" s="5">
        <f t="shared" si="23"/>
        <v>0</v>
      </c>
      <c r="Y14" s="4">
        <f t="shared" si="7"/>
        <v>0</v>
      </c>
      <c r="Z14" s="13"/>
      <c r="AA14" s="5">
        <f t="shared" si="24"/>
        <v>0</v>
      </c>
      <c r="AB14" s="11">
        <f t="shared" si="8"/>
        <v>0</v>
      </c>
      <c r="AC14" s="5">
        <f t="shared" si="25"/>
        <v>0</v>
      </c>
      <c r="AD14" s="4">
        <f t="shared" si="9"/>
        <v>0</v>
      </c>
      <c r="AE14" s="13"/>
      <c r="AF14" s="5">
        <f t="shared" si="26"/>
        <v>0</v>
      </c>
      <c r="AG14" s="11">
        <f t="shared" si="10"/>
        <v>0</v>
      </c>
      <c r="AH14" s="5">
        <f t="shared" si="27"/>
        <v>0</v>
      </c>
      <c r="AI14" s="4">
        <f t="shared" si="11"/>
        <v>0</v>
      </c>
      <c r="AJ14" s="13"/>
    </row>
    <row r="15" spans="1:36">
      <c r="A15" s="9" t="s">
        <v>47</v>
      </c>
      <c r="D15" s="1"/>
      <c r="E15" s="5">
        <v>20</v>
      </c>
      <c r="F15" s="11">
        <f t="shared" si="12"/>
        <v>7.4</v>
      </c>
      <c r="G15" s="11">
        <f t="shared" si="13"/>
        <v>0</v>
      </c>
      <c r="H15" s="11">
        <f t="shared" si="0"/>
        <v>0</v>
      </c>
      <c r="I15" s="4">
        <f t="shared" si="1"/>
        <v>0.37</v>
      </c>
      <c r="J15" s="5">
        <v>37</v>
      </c>
      <c r="L15" s="5">
        <f t="shared" si="14"/>
        <v>0</v>
      </c>
      <c r="M15" s="11">
        <f t="shared" si="15"/>
        <v>0</v>
      </c>
      <c r="N15" s="5">
        <f t="shared" si="16"/>
        <v>0</v>
      </c>
      <c r="O15" s="4">
        <f t="shared" si="17"/>
        <v>0</v>
      </c>
      <c r="P15" s="13"/>
      <c r="Q15" s="5">
        <f t="shared" si="18"/>
        <v>0</v>
      </c>
      <c r="R15" s="11">
        <f t="shared" si="19"/>
        <v>0</v>
      </c>
      <c r="S15" s="5">
        <f t="shared" si="20"/>
        <v>0</v>
      </c>
      <c r="T15" s="4">
        <f t="shared" si="21"/>
        <v>0</v>
      </c>
      <c r="U15" s="13"/>
      <c r="V15" s="5">
        <f t="shared" si="22"/>
        <v>0</v>
      </c>
      <c r="W15" s="11">
        <f t="shared" si="6"/>
        <v>0</v>
      </c>
      <c r="X15" s="5">
        <f t="shared" si="23"/>
        <v>0</v>
      </c>
      <c r="Y15" s="4">
        <f t="shared" si="7"/>
        <v>0</v>
      </c>
      <c r="Z15" s="13"/>
      <c r="AA15" s="5">
        <f t="shared" si="24"/>
        <v>0</v>
      </c>
      <c r="AB15" s="11">
        <f t="shared" si="8"/>
        <v>0</v>
      </c>
      <c r="AC15" s="5">
        <f t="shared" si="25"/>
        <v>0</v>
      </c>
      <c r="AD15" s="4">
        <f t="shared" si="9"/>
        <v>0</v>
      </c>
      <c r="AE15" s="13"/>
      <c r="AF15" s="5">
        <f t="shared" si="26"/>
        <v>0</v>
      </c>
      <c r="AG15" s="11">
        <f t="shared" si="10"/>
        <v>0</v>
      </c>
      <c r="AH15" s="5">
        <f t="shared" si="27"/>
        <v>0</v>
      </c>
      <c r="AI15" s="4">
        <f t="shared" si="11"/>
        <v>0</v>
      </c>
      <c r="AJ15" s="13"/>
    </row>
    <row r="16" spans="1:36">
      <c r="A16" s="9" t="s">
        <v>46</v>
      </c>
      <c r="D16" s="1"/>
      <c r="E16" s="5">
        <v>170</v>
      </c>
      <c r="F16" s="11">
        <f t="shared" si="12"/>
        <v>17</v>
      </c>
      <c r="G16" s="11">
        <f t="shared" si="13"/>
        <v>0</v>
      </c>
      <c r="H16" s="11">
        <f t="shared" si="0"/>
        <v>0</v>
      </c>
      <c r="I16" s="4">
        <f t="shared" si="1"/>
        <v>0.1</v>
      </c>
      <c r="J16" s="5">
        <v>10</v>
      </c>
      <c r="L16" s="5">
        <f t="shared" si="14"/>
        <v>0</v>
      </c>
      <c r="M16" s="11">
        <f t="shared" si="15"/>
        <v>0</v>
      </c>
      <c r="N16" s="5">
        <f t="shared" si="16"/>
        <v>0</v>
      </c>
      <c r="O16" s="4">
        <f t="shared" si="17"/>
        <v>0</v>
      </c>
      <c r="P16" s="13"/>
      <c r="Q16" s="5">
        <f t="shared" si="18"/>
        <v>0</v>
      </c>
      <c r="R16" s="11">
        <f t="shared" si="19"/>
        <v>0</v>
      </c>
      <c r="S16" s="5">
        <f t="shared" si="20"/>
        <v>0</v>
      </c>
      <c r="T16" s="4">
        <f t="shared" si="21"/>
        <v>0</v>
      </c>
      <c r="U16" s="13"/>
      <c r="V16" s="5">
        <f t="shared" si="22"/>
        <v>0</v>
      </c>
      <c r="W16" s="11">
        <f t="shared" si="6"/>
        <v>0</v>
      </c>
      <c r="X16" s="5">
        <f t="shared" si="23"/>
        <v>0</v>
      </c>
      <c r="Y16" s="4">
        <f t="shared" si="7"/>
        <v>0</v>
      </c>
      <c r="Z16" s="13"/>
      <c r="AA16" s="5">
        <f t="shared" si="24"/>
        <v>0</v>
      </c>
      <c r="AB16" s="11">
        <f t="shared" si="8"/>
        <v>0</v>
      </c>
      <c r="AC16" s="5">
        <f t="shared" si="25"/>
        <v>0</v>
      </c>
      <c r="AD16" s="4">
        <f t="shared" si="9"/>
        <v>0</v>
      </c>
      <c r="AE16" s="13"/>
      <c r="AF16" s="5">
        <f t="shared" si="26"/>
        <v>0</v>
      </c>
      <c r="AG16" s="11">
        <f t="shared" si="10"/>
        <v>0</v>
      </c>
      <c r="AH16" s="5">
        <f t="shared" si="27"/>
        <v>0</v>
      </c>
      <c r="AI16" s="4">
        <f t="shared" si="11"/>
        <v>0</v>
      </c>
      <c r="AJ16" s="13"/>
    </row>
    <row r="17" spans="1:36">
      <c r="A17" s="9" t="s">
        <v>6</v>
      </c>
      <c r="D17" s="1"/>
      <c r="E17" s="5">
        <v>15</v>
      </c>
      <c r="F17" s="11">
        <f t="shared" si="12"/>
        <v>98.1</v>
      </c>
      <c r="G17" s="11">
        <f t="shared" si="13"/>
        <v>0</v>
      </c>
      <c r="H17" s="11">
        <f t="shared" si="0"/>
        <v>0</v>
      </c>
      <c r="I17" s="4">
        <f t="shared" si="1"/>
        <v>6.54</v>
      </c>
      <c r="J17" s="5">
        <v>654</v>
      </c>
      <c r="L17" s="5">
        <f t="shared" si="14"/>
        <v>0</v>
      </c>
      <c r="M17" s="11">
        <f t="shared" si="15"/>
        <v>0</v>
      </c>
      <c r="N17" s="5">
        <f t="shared" si="16"/>
        <v>0</v>
      </c>
      <c r="O17" s="4">
        <f t="shared" si="17"/>
        <v>0</v>
      </c>
      <c r="P17" s="13"/>
      <c r="Q17" s="5">
        <f t="shared" si="18"/>
        <v>0</v>
      </c>
      <c r="R17" s="11">
        <f t="shared" si="19"/>
        <v>0</v>
      </c>
      <c r="S17" s="5">
        <f t="shared" si="20"/>
        <v>0</v>
      </c>
      <c r="T17" s="4">
        <f t="shared" si="21"/>
        <v>0</v>
      </c>
      <c r="U17" s="13"/>
      <c r="V17" s="5">
        <f t="shared" si="22"/>
        <v>0</v>
      </c>
      <c r="W17" s="11">
        <f t="shared" si="6"/>
        <v>0</v>
      </c>
      <c r="X17" s="5">
        <f t="shared" si="23"/>
        <v>0</v>
      </c>
      <c r="Y17" s="4">
        <f t="shared" si="7"/>
        <v>0</v>
      </c>
      <c r="Z17" s="13"/>
      <c r="AA17" s="5">
        <f t="shared" si="24"/>
        <v>0</v>
      </c>
      <c r="AB17" s="11">
        <f t="shared" si="8"/>
        <v>0</v>
      </c>
      <c r="AC17" s="5">
        <f t="shared" si="25"/>
        <v>0</v>
      </c>
      <c r="AD17" s="4">
        <f t="shared" si="9"/>
        <v>0</v>
      </c>
      <c r="AE17" s="13"/>
      <c r="AF17" s="5">
        <f t="shared" si="26"/>
        <v>0</v>
      </c>
      <c r="AG17" s="11">
        <f t="shared" si="10"/>
        <v>0</v>
      </c>
      <c r="AH17" s="5">
        <f t="shared" si="27"/>
        <v>0</v>
      </c>
      <c r="AI17" s="4">
        <f t="shared" si="11"/>
        <v>0</v>
      </c>
      <c r="AJ17" s="13"/>
    </row>
    <row r="18" spans="1:36">
      <c r="A18" s="9" t="s">
        <v>28</v>
      </c>
      <c r="D18" s="1"/>
      <c r="E18" s="5">
        <v>2</v>
      </c>
      <c r="F18" s="11">
        <f t="shared" si="12"/>
        <v>0.66</v>
      </c>
      <c r="G18" s="11">
        <f t="shared" si="13"/>
        <v>0</v>
      </c>
      <c r="H18" s="11">
        <f t="shared" si="0"/>
        <v>0</v>
      </c>
      <c r="I18" s="4">
        <f t="shared" si="1"/>
        <v>0.33</v>
      </c>
      <c r="J18" s="5">
        <v>33</v>
      </c>
      <c r="L18" s="5">
        <f t="shared" si="14"/>
        <v>0</v>
      </c>
      <c r="M18" s="11">
        <f t="shared" si="15"/>
        <v>0</v>
      </c>
      <c r="N18" s="5">
        <f t="shared" si="16"/>
        <v>0</v>
      </c>
      <c r="O18" s="4">
        <f t="shared" si="17"/>
        <v>0</v>
      </c>
      <c r="P18" s="13"/>
      <c r="Q18" s="5">
        <f t="shared" si="18"/>
        <v>0</v>
      </c>
      <c r="R18" s="11">
        <f t="shared" si="19"/>
        <v>0</v>
      </c>
      <c r="S18" s="5">
        <f t="shared" si="20"/>
        <v>0</v>
      </c>
      <c r="T18" s="4">
        <f t="shared" si="21"/>
        <v>0</v>
      </c>
      <c r="U18" s="13"/>
      <c r="V18" s="5">
        <f t="shared" si="22"/>
        <v>0</v>
      </c>
      <c r="W18" s="11">
        <f t="shared" si="6"/>
        <v>0</v>
      </c>
      <c r="X18" s="5">
        <f t="shared" si="23"/>
        <v>0</v>
      </c>
      <c r="Y18" s="4">
        <f t="shared" si="7"/>
        <v>0</v>
      </c>
      <c r="Z18" s="13"/>
      <c r="AA18" s="5">
        <f t="shared" si="24"/>
        <v>0</v>
      </c>
      <c r="AB18" s="11">
        <f t="shared" si="8"/>
        <v>0</v>
      </c>
      <c r="AC18" s="5">
        <f t="shared" si="25"/>
        <v>0</v>
      </c>
      <c r="AD18" s="4">
        <f t="shared" si="9"/>
        <v>0</v>
      </c>
      <c r="AE18" s="13"/>
      <c r="AF18" s="5">
        <f t="shared" si="26"/>
        <v>0</v>
      </c>
      <c r="AG18" s="11">
        <f t="shared" si="10"/>
        <v>0</v>
      </c>
      <c r="AH18" s="5">
        <f t="shared" si="27"/>
        <v>0</v>
      </c>
      <c r="AI18" s="4">
        <f t="shared" si="11"/>
        <v>0</v>
      </c>
      <c r="AJ18" s="13"/>
    </row>
    <row r="19" spans="1:36">
      <c r="A19" s="9" t="s">
        <v>42</v>
      </c>
      <c r="D19" s="1"/>
      <c r="E19" s="5">
        <v>75</v>
      </c>
      <c r="F19" s="11">
        <f t="shared" si="12"/>
        <v>10.500000000000002</v>
      </c>
      <c r="G19" s="11">
        <f t="shared" si="13"/>
        <v>0</v>
      </c>
      <c r="H19" s="11">
        <f t="shared" si="0"/>
        <v>0</v>
      </c>
      <c r="I19" s="4">
        <f t="shared" si="1"/>
        <v>0.14000000000000001</v>
      </c>
      <c r="J19" s="5">
        <v>14</v>
      </c>
      <c r="L19" s="5">
        <f t="shared" si="14"/>
        <v>0</v>
      </c>
      <c r="M19" s="11">
        <f t="shared" si="15"/>
        <v>0</v>
      </c>
      <c r="N19" s="5">
        <f t="shared" si="16"/>
        <v>0</v>
      </c>
      <c r="O19" s="4">
        <f t="shared" si="17"/>
        <v>0</v>
      </c>
      <c r="P19" s="13"/>
      <c r="Q19" s="5">
        <f t="shared" si="18"/>
        <v>0</v>
      </c>
      <c r="R19" s="11">
        <f t="shared" si="19"/>
        <v>0</v>
      </c>
      <c r="S19" s="5">
        <f t="shared" si="20"/>
        <v>0</v>
      </c>
      <c r="T19" s="4">
        <f t="shared" si="21"/>
        <v>0</v>
      </c>
      <c r="U19" s="13"/>
      <c r="V19" s="5">
        <f t="shared" si="22"/>
        <v>0</v>
      </c>
      <c r="W19" s="11">
        <f t="shared" si="6"/>
        <v>0</v>
      </c>
      <c r="X19" s="5">
        <f t="shared" si="23"/>
        <v>0</v>
      </c>
      <c r="Y19" s="4">
        <f t="shared" si="7"/>
        <v>0</v>
      </c>
      <c r="Z19" s="13"/>
      <c r="AA19" s="5">
        <f t="shared" si="24"/>
        <v>0</v>
      </c>
      <c r="AB19" s="11">
        <f t="shared" si="8"/>
        <v>0</v>
      </c>
      <c r="AC19" s="5">
        <f t="shared" si="25"/>
        <v>0</v>
      </c>
      <c r="AD19" s="4">
        <f t="shared" si="9"/>
        <v>0</v>
      </c>
      <c r="AE19" s="13"/>
      <c r="AF19" s="5">
        <f t="shared" si="26"/>
        <v>0</v>
      </c>
      <c r="AG19" s="11">
        <f t="shared" si="10"/>
        <v>0</v>
      </c>
      <c r="AH19" s="5">
        <f t="shared" si="27"/>
        <v>0</v>
      </c>
      <c r="AI19" s="4">
        <f t="shared" si="11"/>
        <v>0</v>
      </c>
      <c r="AJ19" s="13"/>
    </row>
    <row r="20" spans="1:36">
      <c r="A20" s="10" t="s">
        <v>84</v>
      </c>
      <c r="B20" s="10"/>
      <c r="C20" s="10"/>
      <c r="D20" s="1"/>
      <c r="E20" s="5">
        <v>30</v>
      </c>
      <c r="F20" s="11">
        <f t="shared" si="12"/>
        <v>628.20000000000005</v>
      </c>
      <c r="G20" s="11">
        <f t="shared" si="13"/>
        <v>0</v>
      </c>
      <c r="H20" s="11">
        <f t="shared" si="0"/>
        <v>0</v>
      </c>
      <c r="I20" s="4">
        <f t="shared" si="1"/>
        <v>20.94</v>
      </c>
      <c r="J20" s="5">
        <v>2094</v>
      </c>
      <c r="L20" s="5">
        <f t="shared" si="14"/>
        <v>0</v>
      </c>
      <c r="M20" s="11">
        <f t="shared" si="15"/>
        <v>0</v>
      </c>
      <c r="N20" s="5">
        <f t="shared" si="16"/>
        <v>0</v>
      </c>
      <c r="O20" s="4">
        <f t="shared" si="17"/>
        <v>0</v>
      </c>
      <c r="P20" s="13"/>
      <c r="Q20" s="5">
        <f t="shared" si="18"/>
        <v>0</v>
      </c>
      <c r="R20" s="11">
        <f t="shared" si="19"/>
        <v>0</v>
      </c>
      <c r="S20" s="5">
        <f t="shared" si="20"/>
        <v>0</v>
      </c>
      <c r="T20" s="4">
        <f t="shared" si="21"/>
        <v>0</v>
      </c>
      <c r="U20" s="13"/>
      <c r="V20" s="5">
        <f t="shared" si="22"/>
        <v>0</v>
      </c>
      <c r="W20" s="11">
        <f t="shared" si="6"/>
        <v>0</v>
      </c>
      <c r="X20" s="5">
        <f t="shared" si="23"/>
        <v>0</v>
      </c>
      <c r="Y20" s="4">
        <f t="shared" si="7"/>
        <v>0</v>
      </c>
      <c r="Z20" s="13"/>
      <c r="AA20" s="5">
        <f t="shared" si="24"/>
        <v>0</v>
      </c>
      <c r="AB20" s="11">
        <f t="shared" si="8"/>
        <v>0</v>
      </c>
      <c r="AC20" s="5">
        <f t="shared" si="25"/>
        <v>0</v>
      </c>
      <c r="AD20" s="4">
        <f t="shared" si="9"/>
        <v>0</v>
      </c>
      <c r="AE20" s="13"/>
      <c r="AF20" s="5">
        <f t="shared" si="26"/>
        <v>0</v>
      </c>
      <c r="AG20" s="11">
        <f t="shared" si="10"/>
        <v>0</v>
      </c>
      <c r="AH20" s="5">
        <f t="shared" si="27"/>
        <v>0</v>
      </c>
      <c r="AI20" s="4">
        <f t="shared" si="11"/>
        <v>0</v>
      </c>
      <c r="AJ20" s="13"/>
    </row>
    <row r="21" spans="1:36">
      <c r="A21" s="9" t="s">
        <v>78</v>
      </c>
      <c r="D21" s="1"/>
      <c r="E21" s="5">
        <v>50</v>
      </c>
      <c r="F21" s="11">
        <f t="shared" si="12"/>
        <v>137</v>
      </c>
      <c r="G21" s="11">
        <f t="shared" si="13"/>
        <v>0</v>
      </c>
      <c r="H21" s="11">
        <f t="shared" si="0"/>
        <v>0</v>
      </c>
      <c r="I21" s="4">
        <f t="shared" si="1"/>
        <v>2.74</v>
      </c>
      <c r="J21" s="5">
        <v>274</v>
      </c>
      <c r="L21" s="5">
        <f t="shared" si="14"/>
        <v>0</v>
      </c>
      <c r="M21" s="11">
        <f t="shared" si="15"/>
        <v>0</v>
      </c>
      <c r="N21" s="5">
        <f t="shared" si="16"/>
        <v>0</v>
      </c>
      <c r="O21" s="4">
        <f t="shared" si="17"/>
        <v>0</v>
      </c>
      <c r="P21" s="13"/>
      <c r="Q21" s="5">
        <f t="shared" si="18"/>
        <v>0</v>
      </c>
      <c r="R21" s="11">
        <f t="shared" si="19"/>
        <v>0</v>
      </c>
      <c r="S21" s="5">
        <f t="shared" si="20"/>
        <v>0</v>
      </c>
      <c r="T21" s="4">
        <f t="shared" si="21"/>
        <v>0</v>
      </c>
      <c r="U21" s="13"/>
      <c r="V21" s="5">
        <f t="shared" si="22"/>
        <v>0</v>
      </c>
      <c r="W21" s="11">
        <f t="shared" si="6"/>
        <v>0</v>
      </c>
      <c r="X21" s="5">
        <f t="shared" si="23"/>
        <v>0</v>
      </c>
      <c r="Y21" s="4">
        <f t="shared" si="7"/>
        <v>0</v>
      </c>
      <c r="Z21" s="13"/>
      <c r="AA21" s="5">
        <f t="shared" si="24"/>
        <v>0</v>
      </c>
      <c r="AB21" s="11">
        <f t="shared" si="8"/>
        <v>0</v>
      </c>
      <c r="AC21" s="5">
        <f t="shared" si="25"/>
        <v>0</v>
      </c>
      <c r="AD21" s="4">
        <f t="shared" si="9"/>
        <v>0</v>
      </c>
      <c r="AE21" s="13"/>
      <c r="AF21" s="5">
        <f t="shared" si="26"/>
        <v>0</v>
      </c>
      <c r="AG21" s="11">
        <f t="shared" si="10"/>
        <v>0</v>
      </c>
      <c r="AH21" s="5">
        <f t="shared" si="27"/>
        <v>0</v>
      </c>
      <c r="AI21" s="4">
        <f t="shared" si="11"/>
        <v>0</v>
      </c>
      <c r="AJ21" s="13"/>
    </row>
    <row r="22" spans="1:36">
      <c r="A22" s="9" t="s">
        <v>57</v>
      </c>
      <c r="D22" s="1"/>
      <c r="E22" s="5">
        <v>25</v>
      </c>
      <c r="F22" s="11">
        <f t="shared" si="12"/>
        <v>303.75</v>
      </c>
      <c r="G22" s="11">
        <f t="shared" si="13"/>
        <v>0</v>
      </c>
      <c r="H22" s="11">
        <f t="shared" si="0"/>
        <v>0</v>
      </c>
      <c r="I22" s="4">
        <f t="shared" si="1"/>
        <v>12.15</v>
      </c>
      <c r="J22" s="5">
        <v>1215</v>
      </c>
      <c r="L22" s="5">
        <f t="shared" si="14"/>
        <v>0</v>
      </c>
      <c r="M22" s="11">
        <f t="shared" si="15"/>
        <v>0</v>
      </c>
      <c r="N22" s="5">
        <f t="shared" si="16"/>
        <v>0</v>
      </c>
      <c r="O22" s="4">
        <f t="shared" si="17"/>
        <v>0</v>
      </c>
      <c r="P22" s="13"/>
      <c r="Q22" s="5">
        <f t="shared" si="18"/>
        <v>0</v>
      </c>
      <c r="R22" s="11">
        <f t="shared" si="19"/>
        <v>0</v>
      </c>
      <c r="S22" s="5">
        <f t="shared" si="20"/>
        <v>0</v>
      </c>
      <c r="T22" s="4">
        <f t="shared" si="21"/>
        <v>0</v>
      </c>
      <c r="U22" s="13"/>
      <c r="V22" s="5">
        <f t="shared" si="22"/>
        <v>0</v>
      </c>
      <c r="W22" s="11">
        <f t="shared" si="6"/>
        <v>0</v>
      </c>
      <c r="X22" s="5">
        <f t="shared" si="23"/>
        <v>0</v>
      </c>
      <c r="Y22" s="4">
        <f t="shared" si="7"/>
        <v>0</v>
      </c>
      <c r="Z22" s="13"/>
      <c r="AA22" s="5">
        <f t="shared" si="24"/>
        <v>0</v>
      </c>
      <c r="AB22" s="11">
        <f t="shared" si="8"/>
        <v>0</v>
      </c>
      <c r="AC22" s="5">
        <f t="shared" si="25"/>
        <v>0</v>
      </c>
      <c r="AD22" s="4">
        <f t="shared" si="9"/>
        <v>0</v>
      </c>
      <c r="AE22" s="13"/>
      <c r="AF22" s="5">
        <f t="shared" si="26"/>
        <v>0</v>
      </c>
      <c r="AG22" s="11">
        <f t="shared" si="10"/>
        <v>0</v>
      </c>
      <c r="AH22" s="5">
        <f t="shared" si="27"/>
        <v>0</v>
      </c>
      <c r="AI22" s="4">
        <f t="shared" si="11"/>
        <v>0</v>
      </c>
      <c r="AJ22" s="13"/>
    </row>
    <row r="23" spans="1:36">
      <c r="A23" s="10" t="s">
        <v>99</v>
      </c>
      <c r="B23" s="10"/>
      <c r="C23" s="10"/>
      <c r="D23" s="1"/>
      <c r="E23" s="5">
        <v>50</v>
      </c>
      <c r="F23" s="11">
        <f t="shared" si="12"/>
        <v>83</v>
      </c>
      <c r="G23" s="11">
        <f t="shared" si="13"/>
        <v>0</v>
      </c>
      <c r="H23" s="11">
        <f t="shared" si="0"/>
        <v>0</v>
      </c>
      <c r="I23" s="4">
        <f t="shared" si="1"/>
        <v>1.66</v>
      </c>
      <c r="J23" s="5">
        <v>166</v>
      </c>
      <c r="L23" s="5">
        <f t="shared" si="14"/>
        <v>0</v>
      </c>
      <c r="M23" s="11">
        <f t="shared" si="15"/>
        <v>0</v>
      </c>
      <c r="N23" s="5">
        <f t="shared" si="16"/>
        <v>0</v>
      </c>
      <c r="O23" s="4">
        <f t="shared" si="17"/>
        <v>0</v>
      </c>
      <c r="P23" s="13"/>
      <c r="Q23" s="5">
        <f t="shared" si="18"/>
        <v>0</v>
      </c>
      <c r="R23" s="11">
        <f t="shared" si="19"/>
        <v>0</v>
      </c>
      <c r="S23" s="5">
        <f t="shared" si="20"/>
        <v>0</v>
      </c>
      <c r="T23" s="4">
        <f t="shared" si="21"/>
        <v>0</v>
      </c>
      <c r="U23" s="13"/>
      <c r="V23" s="5">
        <f t="shared" si="22"/>
        <v>0</v>
      </c>
      <c r="W23" s="11">
        <f t="shared" si="6"/>
        <v>0</v>
      </c>
      <c r="X23" s="5">
        <f t="shared" si="23"/>
        <v>0</v>
      </c>
      <c r="Y23" s="4">
        <f t="shared" si="7"/>
        <v>0</v>
      </c>
      <c r="Z23" s="13"/>
      <c r="AA23" s="5">
        <f t="shared" si="24"/>
        <v>0</v>
      </c>
      <c r="AB23" s="11">
        <f t="shared" si="8"/>
        <v>0</v>
      </c>
      <c r="AC23" s="5">
        <f t="shared" si="25"/>
        <v>0</v>
      </c>
      <c r="AD23" s="4">
        <f t="shared" si="9"/>
        <v>0</v>
      </c>
      <c r="AE23" s="13"/>
      <c r="AF23" s="5">
        <f t="shared" si="26"/>
        <v>0</v>
      </c>
      <c r="AG23" s="11">
        <f t="shared" si="10"/>
        <v>0</v>
      </c>
      <c r="AH23" s="5">
        <f t="shared" si="27"/>
        <v>0</v>
      </c>
      <c r="AI23" s="4">
        <f t="shared" si="11"/>
        <v>0</v>
      </c>
      <c r="AJ23" s="13"/>
    </row>
    <row r="24" spans="1:36">
      <c r="A24" s="10" t="s">
        <v>100</v>
      </c>
      <c r="B24" s="10"/>
      <c r="C24" s="10"/>
      <c r="D24" s="1"/>
      <c r="E24" s="5">
        <v>50</v>
      </c>
      <c r="F24" s="11">
        <f t="shared" si="12"/>
        <v>117.5</v>
      </c>
      <c r="G24" s="11">
        <f t="shared" si="13"/>
        <v>0</v>
      </c>
      <c r="H24" s="11">
        <f t="shared" si="0"/>
        <v>0</v>
      </c>
      <c r="I24" s="4">
        <f t="shared" si="1"/>
        <v>2.35</v>
      </c>
      <c r="J24" s="5">
        <v>235</v>
      </c>
      <c r="L24" s="5">
        <f t="shared" si="14"/>
        <v>0</v>
      </c>
      <c r="M24" s="11">
        <f t="shared" si="15"/>
        <v>0</v>
      </c>
      <c r="N24" s="5">
        <f t="shared" si="16"/>
        <v>0</v>
      </c>
      <c r="O24" s="4">
        <f t="shared" si="17"/>
        <v>0</v>
      </c>
      <c r="P24" s="13"/>
      <c r="Q24" s="5">
        <f t="shared" si="18"/>
        <v>0</v>
      </c>
      <c r="R24" s="11">
        <f t="shared" si="19"/>
        <v>0</v>
      </c>
      <c r="S24" s="5">
        <f t="shared" si="20"/>
        <v>0</v>
      </c>
      <c r="T24" s="4">
        <f t="shared" si="21"/>
        <v>0</v>
      </c>
      <c r="U24" s="13"/>
      <c r="V24" s="5">
        <f t="shared" si="22"/>
        <v>0</v>
      </c>
      <c r="W24" s="11">
        <f t="shared" si="6"/>
        <v>0</v>
      </c>
      <c r="X24" s="5">
        <f t="shared" si="23"/>
        <v>0</v>
      </c>
      <c r="Y24" s="4">
        <f t="shared" si="7"/>
        <v>0</v>
      </c>
      <c r="Z24" s="13"/>
      <c r="AA24" s="5">
        <f t="shared" si="24"/>
        <v>0</v>
      </c>
      <c r="AB24" s="11">
        <f t="shared" si="8"/>
        <v>0</v>
      </c>
      <c r="AC24" s="5">
        <f t="shared" si="25"/>
        <v>0</v>
      </c>
      <c r="AD24" s="4">
        <f t="shared" si="9"/>
        <v>0</v>
      </c>
      <c r="AE24" s="13"/>
      <c r="AF24" s="5">
        <f t="shared" si="26"/>
        <v>0</v>
      </c>
      <c r="AG24" s="11">
        <f t="shared" si="10"/>
        <v>0</v>
      </c>
      <c r="AH24" s="5">
        <f t="shared" si="27"/>
        <v>0</v>
      </c>
      <c r="AI24" s="4">
        <f t="shared" si="11"/>
        <v>0</v>
      </c>
      <c r="AJ24" s="13"/>
    </row>
    <row r="25" spans="1:36">
      <c r="A25" s="9" t="s">
        <v>35</v>
      </c>
      <c r="D25" s="1"/>
      <c r="E25" s="5">
        <v>187</v>
      </c>
      <c r="F25" s="11">
        <f t="shared" si="12"/>
        <v>39.269999999999996</v>
      </c>
      <c r="G25" s="11">
        <f t="shared" si="13"/>
        <v>0</v>
      </c>
      <c r="H25" s="11">
        <f t="shared" si="0"/>
        <v>0</v>
      </c>
      <c r="I25" s="4">
        <f t="shared" si="1"/>
        <v>0.21</v>
      </c>
      <c r="J25" s="5">
        <v>21</v>
      </c>
      <c r="L25" s="5">
        <f t="shared" si="14"/>
        <v>0</v>
      </c>
      <c r="M25" s="11">
        <f t="shared" si="15"/>
        <v>0</v>
      </c>
      <c r="N25" s="5">
        <f t="shared" si="16"/>
        <v>0</v>
      </c>
      <c r="O25" s="4">
        <f t="shared" si="17"/>
        <v>0</v>
      </c>
      <c r="P25" s="13"/>
      <c r="Q25" s="5">
        <f t="shared" si="18"/>
        <v>0</v>
      </c>
      <c r="R25" s="11">
        <f t="shared" si="19"/>
        <v>0</v>
      </c>
      <c r="S25" s="5">
        <f t="shared" si="20"/>
        <v>0</v>
      </c>
      <c r="T25" s="4">
        <f t="shared" si="21"/>
        <v>0</v>
      </c>
      <c r="U25" s="13"/>
      <c r="V25" s="5">
        <f t="shared" si="22"/>
        <v>0</v>
      </c>
      <c r="W25" s="11">
        <f t="shared" si="6"/>
        <v>0</v>
      </c>
      <c r="X25" s="5">
        <f t="shared" si="23"/>
        <v>0</v>
      </c>
      <c r="Y25" s="4">
        <f t="shared" si="7"/>
        <v>0</v>
      </c>
      <c r="Z25" s="13"/>
      <c r="AA25" s="5">
        <f t="shared" si="24"/>
        <v>0</v>
      </c>
      <c r="AB25" s="11">
        <f t="shared" si="8"/>
        <v>0</v>
      </c>
      <c r="AC25" s="5">
        <f t="shared" si="25"/>
        <v>0</v>
      </c>
      <c r="AD25" s="4">
        <f t="shared" si="9"/>
        <v>0</v>
      </c>
      <c r="AE25" s="13"/>
      <c r="AF25" s="5">
        <f t="shared" si="26"/>
        <v>0</v>
      </c>
      <c r="AG25" s="11">
        <f t="shared" si="10"/>
        <v>0</v>
      </c>
      <c r="AH25" s="5">
        <f t="shared" si="27"/>
        <v>0</v>
      </c>
      <c r="AI25" s="4">
        <f t="shared" si="11"/>
        <v>0</v>
      </c>
      <c r="AJ25" s="13"/>
    </row>
    <row r="26" spans="1:36">
      <c r="A26" s="9" t="s">
        <v>60</v>
      </c>
      <c r="D26" s="1"/>
      <c r="E26" s="5">
        <v>20</v>
      </c>
      <c r="F26" s="11">
        <f t="shared" si="12"/>
        <v>332.8</v>
      </c>
      <c r="G26" s="11">
        <f t="shared" si="13"/>
        <v>0</v>
      </c>
      <c r="H26" s="11">
        <f t="shared" si="0"/>
        <v>0</v>
      </c>
      <c r="I26" s="4">
        <f t="shared" si="1"/>
        <v>16.64</v>
      </c>
      <c r="J26" s="5">
        <v>1664</v>
      </c>
      <c r="L26" s="5">
        <f t="shared" si="14"/>
        <v>0</v>
      </c>
      <c r="M26" s="11">
        <f t="shared" si="15"/>
        <v>0</v>
      </c>
      <c r="N26" s="5">
        <f t="shared" si="16"/>
        <v>0</v>
      </c>
      <c r="O26" s="4">
        <f t="shared" si="17"/>
        <v>0</v>
      </c>
      <c r="P26" s="13"/>
      <c r="Q26" s="5">
        <f t="shared" si="18"/>
        <v>0</v>
      </c>
      <c r="R26" s="11">
        <f t="shared" si="19"/>
        <v>0</v>
      </c>
      <c r="S26" s="5">
        <f t="shared" si="20"/>
        <v>0</v>
      </c>
      <c r="T26" s="4">
        <f t="shared" si="21"/>
        <v>0</v>
      </c>
      <c r="U26" s="13"/>
      <c r="V26" s="5">
        <f t="shared" si="22"/>
        <v>0</v>
      </c>
      <c r="W26" s="11">
        <f t="shared" si="6"/>
        <v>0</v>
      </c>
      <c r="X26" s="5">
        <f t="shared" si="23"/>
        <v>0</v>
      </c>
      <c r="Y26" s="4">
        <f t="shared" si="7"/>
        <v>0</v>
      </c>
      <c r="Z26" s="13"/>
      <c r="AA26" s="5">
        <f t="shared" si="24"/>
        <v>0</v>
      </c>
      <c r="AB26" s="11">
        <f t="shared" si="8"/>
        <v>0</v>
      </c>
      <c r="AC26" s="5">
        <f t="shared" si="25"/>
        <v>0</v>
      </c>
      <c r="AD26" s="4">
        <f t="shared" si="9"/>
        <v>0</v>
      </c>
      <c r="AE26" s="13"/>
      <c r="AF26" s="5">
        <f t="shared" si="26"/>
        <v>0</v>
      </c>
      <c r="AG26" s="11">
        <f t="shared" si="10"/>
        <v>0</v>
      </c>
      <c r="AH26" s="5">
        <f t="shared" si="27"/>
        <v>0</v>
      </c>
      <c r="AI26" s="4">
        <f t="shared" si="11"/>
        <v>0</v>
      </c>
      <c r="AJ26" s="13"/>
    </row>
    <row r="27" spans="1:36">
      <c r="A27" s="9" t="s">
        <v>64</v>
      </c>
      <c r="D27" s="1"/>
      <c r="E27" s="5">
        <v>32</v>
      </c>
      <c r="F27" s="11">
        <f t="shared" si="12"/>
        <v>75.52</v>
      </c>
      <c r="G27" s="11">
        <f t="shared" si="13"/>
        <v>0</v>
      </c>
      <c r="H27" s="11">
        <f t="shared" si="0"/>
        <v>0</v>
      </c>
      <c r="I27" s="4">
        <f t="shared" si="1"/>
        <v>2.36</v>
      </c>
      <c r="J27" s="5">
        <v>236</v>
      </c>
      <c r="L27" s="5">
        <f t="shared" si="14"/>
        <v>0</v>
      </c>
      <c r="M27" s="11">
        <f t="shared" si="15"/>
        <v>0</v>
      </c>
      <c r="N27" s="5">
        <f t="shared" si="16"/>
        <v>0</v>
      </c>
      <c r="O27" s="4">
        <f t="shared" si="17"/>
        <v>0</v>
      </c>
      <c r="P27" s="13"/>
      <c r="Q27" s="5">
        <f t="shared" si="18"/>
        <v>0</v>
      </c>
      <c r="R27" s="11">
        <f t="shared" si="19"/>
        <v>0</v>
      </c>
      <c r="S27" s="5">
        <f t="shared" si="20"/>
        <v>0</v>
      </c>
      <c r="T27" s="4">
        <f t="shared" si="21"/>
        <v>0</v>
      </c>
      <c r="U27" s="13"/>
      <c r="V27" s="5">
        <f t="shared" si="22"/>
        <v>0</v>
      </c>
      <c r="W27" s="11">
        <f t="shared" si="6"/>
        <v>0</v>
      </c>
      <c r="X27" s="5">
        <f t="shared" si="23"/>
        <v>0</v>
      </c>
      <c r="Y27" s="4">
        <f t="shared" si="7"/>
        <v>0</v>
      </c>
      <c r="Z27" s="13"/>
      <c r="AA27" s="5">
        <f t="shared" si="24"/>
        <v>0</v>
      </c>
      <c r="AB27" s="11">
        <f t="shared" si="8"/>
        <v>0</v>
      </c>
      <c r="AC27" s="5">
        <f t="shared" si="25"/>
        <v>0</v>
      </c>
      <c r="AD27" s="4">
        <f t="shared" si="9"/>
        <v>0</v>
      </c>
      <c r="AE27" s="13"/>
      <c r="AF27" s="5">
        <f t="shared" si="26"/>
        <v>0</v>
      </c>
      <c r="AG27" s="11">
        <f t="shared" si="10"/>
        <v>0</v>
      </c>
      <c r="AH27" s="5">
        <f t="shared" si="27"/>
        <v>0</v>
      </c>
      <c r="AI27" s="4">
        <f t="shared" si="11"/>
        <v>0</v>
      </c>
      <c r="AJ27" s="13"/>
    </row>
    <row r="28" spans="1:36">
      <c r="A28" s="9" t="s">
        <v>79</v>
      </c>
      <c r="D28" s="1"/>
      <c r="E28" s="5">
        <v>50</v>
      </c>
      <c r="F28" s="11">
        <f t="shared" si="12"/>
        <v>877.99999999999989</v>
      </c>
      <c r="G28" s="11">
        <f t="shared" si="13"/>
        <v>0</v>
      </c>
      <c r="H28" s="11">
        <f t="shared" si="0"/>
        <v>0</v>
      </c>
      <c r="I28" s="4">
        <f t="shared" si="1"/>
        <v>17.559999999999999</v>
      </c>
      <c r="J28" s="5">
        <v>1756</v>
      </c>
      <c r="L28" s="5">
        <f t="shared" si="14"/>
        <v>0</v>
      </c>
      <c r="M28" s="11">
        <f t="shared" si="15"/>
        <v>0</v>
      </c>
      <c r="N28" s="5">
        <f t="shared" si="16"/>
        <v>0</v>
      </c>
      <c r="O28" s="4">
        <f t="shared" si="17"/>
        <v>0</v>
      </c>
      <c r="P28" s="13"/>
      <c r="Q28" s="5">
        <f t="shared" si="18"/>
        <v>0</v>
      </c>
      <c r="R28" s="11">
        <f t="shared" si="19"/>
        <v>0</v>
      </c>
      <c r="S28" s="5">
        <f t="shared" si="20"/>
        <v>0</v>
      </c>
      <c r="T28" s="4">
        <f t="shared" si="21"/>
        <v>0</v>
      </c>
      <c r="U28" s="13"/>
      <c r="V28" s="5">
        <f t="shared" si="22"/>
        <v>0</v>
      </c>
      <c r="W28" s="11">
        <f t="shared" si="6"/>
        <v>0</v>
      </c>
      <c r="X28" s="5">
        <f t="shared" si="23"/>
        <v>0</v>
      </c>
      <c r="Y28" s="4">
        <f t="shared" si="7"/>
        <v>0</v>
      </c>
      <c r="Z28" s="13"/>
      <c r="AA28" s="5">
        <f t="shared" si="24"/>
        <v>0</v>
      </c>
      <c r="AB28" s="11">
        <f t="shared" si="8"/>
        <v>0</v>
      </c>
      <c r="AC28" s="5">
        <f t="shared" si="25"/>
        <v>0</v>
      </c>
      <c r="AD28" s="4">
        <f t="shared" si="9"/>
        <v>0</v>
      </c>
      <c r="AE28" s="13"/>
      <c r="AF28" s="5">
        <f t="shared" si="26"/>
        <v>0</v>
      </c>
      <c r="AG28" s="11">
        <f t="shared" si="10"/>
        <v>0</v>
      </c>
      <c r="AH28" s="5">
        <f t="shared" si="27"/>
        <v>0</v>
      </c>
      <c r="AI28" s="4">
        <f t="shared" si="11"/>
        <v>0</v>
      </c>
      <c r="AJ28" s="13"/>
    </row>
    <row r="29" spans="1:36">
      <c r="A29" s="9" t="s">
        <v>24</v>
      </c>
      <c r="D29" s="1"/>
      <c r="E29" s="5">
        <v>2</v>
      </c>
      <c r="F29" s="11">
        <f t="shared" si="12"/>
        <v>0.96</v>
      </c>
      <c r="G29" s="11">
        <f t="shared" si="13"/>
        <v>0</v>
      </c>
      <c r="H29" s="11">
        <f t="shared" si="0"/>
        <v>0</v>
      </c>
      <c r="I29" s="4">
        <f t="shared" si="1"/>
        <v>0.48</v>
      </c>
      <c r="J29" s="5">
        <v>48</v>
      </c>
      <c r="L29" s="5">
        <f t="shared" si="14"/>
        <v>0</v>
      </c>
      <c r="M29" s="11">
        <f t="shared" si="15"/>
        <v>0</v>
      </c>
      <c r="N29" s="5">
        <f t="shared" si="16"/>
        <v>0</v>
      </c>
      <c r="O29" s="4">
        <f t="shared" si="17"/>
        <v>0</v>
      </c>
      <c r="P29" s="13"/>
      <c r="Q29" s="5">
        <f t="shared" si="18"/>
        <v>0</v>
      </c>
      <c r="R29" s="11">
        <f t="shared" si="19"/>
        <v>0</v>
      </c>
      <c r="S29" s="5">
        <f t="shared" si="20"/>
        <v>0</v>
      </c>
      <c r="T29" s="4">
        <f t="shared" si="21"/>
        <v>0</v>
      </c>
      <c r="U29" s="13"/>
      <c r="V29" s="5">
        <f t="shared" si="22"/>
        <v>0</v>
      </c>
      <c r="W29" s="11">
        <f t="shared" si="6"/>
        <v>0</v>
      </c>
      <c r="X29" s="5">
        <f t="shared" si="23"/>
        <v>0</v>
      </c>
      <c r="Y29" s="4">
        <f t="shared" si="7"/>
        <v>0</v>
      </c>
      <c r="Z29" s="13"/>
      <c r="AA29" s="5">
        <f t="shared" si="24"/>
        <v>0</v>
      </c>
      <c r="AB29" s="11">
        <f t="shared" si="8"/>
        <v>0</v>
      </c>
      <c r="AC29" s="5">
        <f t="shared" si="25"/>
        <v>0</v>
      </c>
      <c r="AD29" s="4">
        <f t="shared" si="9"/>
        <v>0</v>
      </c>
      <c r="AE29" s="13"/>
      <c r="AF29" s="5">
        <f t="shared" si="26"/>
        <v>0</v>
      </c>
      <c r="AG29" s="11">
        <f t="shared" si="10"/>
        <v>0</v>
      </c>
      <c r="AH29" s="5">
        <f t="shared" si="27"/>
        <v>0</v>
      </c>
      <c r="AI29" s="4">
        <f t="shared" si="11"/>
        <v>0</v>
      </c>
      <c r="AJ29" s="13"/>
    </row>
    <row r="30" spans="1:36">
      <c r="A30" s="9" t="s">
        <v>1</v>
      </c>
      <c r="D30" s="1"/>
      <c r="E30" s="5">
        <v>2</v>
      </c>
      <c r="F30" s="11">
        <f t="shared" si="12"/>
        <v>303.76</v>
      </c>
      <c r="G30" s="11">
        <f t="shared" si="13"/>
        <v>0</v>
      </c>
      <c r="H30" s="11">
        <f t="shared" si="0"/>
        <v>0</v>
      </c>
      <c r="I30" s="4">
        <f t="shared" si="1"/>
        <v>151.88</v>
      </c>
      <c r="J30" s="5">
        <v>15188</v>
      </c>
      <c r="L30" s="5">
        <f t="shared" si="14"/>
        <v>0</v>
      </c>
      <c r="M30" s="11">
        <f t="shared" si="15"/>
        <v>0</v>
      </c>
      <c r="N30" s="5">
        <f t="shared" si="16"/>
        <v>0</v>
      </c>
      <c r="O30" s="4">
        <f t="shared" si="17"/>
        <v>0</v>
      </c>
      <c r="P30" s="13"/>
      <c r="Q30" s="5">
        <f t="shared" si="18"/>
        <v>0</v>
      </c>
      <c r="R30" s="11">
        <f t="shared" si="19"/>
        <v>0</v>
      </c>
      <c r="S30" s="5">
        <f t="shared" si="20"/>
        <v>0</v>
      </c>
      <c r="T30" s="4">
        <f t="shared" si="21"/>
        <v>0</v>
      </c>
      <c r="U30" s="13"/>
      <c r="V30" s="5">
        <f t="shared" si="22"/>
        <v>0</v>
      </c>
      <c r="W30" s="11">
        <f t="shared" si="6"/>
        <v>0</v>
      </c>
      <c r="X30" s="5">
        <f t="shared" si="23"/>
        <v>0</v>
      </c>
      <c r="Y30" s="4">
        <f t="shared" si="7"/>
        <v>0</v>
      </c>
      <c r="Z30" s="13"/>
      <c r="AA30" s="5">
        <f t="shared" si="24"/>
        <v>0</v>
      </c>
      <c r="AB30" s="11">
        <f t="shared" si="8"/>
        <v>0</v>
      </c>
      <c r="AC30" s="5">
        <f t="shared" si="25"/>
        <v>0</v>
      </c>
      <c r="AD30" s="4">
        <f t="shared" si="9"/>
        <v>0</v>
      </c>
      <c r="AE30" s="13"/>
      <c r="AF30" s="5">
        <f t="shared" si="26"/>
        <v>0</v>
      </c>
      <c r="AG30" s="11">
        <f t="shared" si="10"/>
        <v>0</v>
      </c>
      <c r="AH30" s="5">
        <f t="shared" si="27"/>
        <v>0</v>
      </c>
      <c r="AI30" s="4">
        <f t="shared" si="11"/>
        <v>0</v>
      </c>
      <c r="AJ30" s="13"/>
    </row>
    <row r="31" spans="1:36">
      <c r="A31" s="9" t="s">
        <v>3</v>
      </c>
      <c r="D31" s="1"/>
      <c r="E31" s="5">
        <v>5</v>
      </c>
      <c r="F31" s="11">
        <f t="shared" si="12"/>
        <v>172.39999999999998</v>
      </c>
      <c r="G31" s="11">
        <f t="shared" si="13"/>
        <v>0</v>
      </c>
      <c r="H31" s="11">
        <f t="shared" si="0"/>
        <v>0</v>
      </c>
      <c r="I31" s="4">
        <f t="shared" si="1"/>
        <v>34.479999999999997</v>
      </c>
      <c r="J31" s="5">
        <v>3448</v>
      </c>
      <c r="L31" s="5">
        <f t="shared" si="14"/>
        <v>0</v>
      </c>
      <c r="M31" s="11">
        <f t="shared" si="15"/>
        <v>0</v>
      </c>
      <c r="N31" s="5">
        <f t="shared" si="16"/>
        <v>0</v>
      </c>
      <c r="O31" s="4">
        <f t="shared" si="17"/>
        <v>0</v>
      </c>
      <c r="P31" s="13"/>
      <c r="Q31" s="5">
        <f t="shared" si="18"/>
        <v>0</v>
      </c>
      <c r="R31" s="11">
        <f t="shared" si="19"/>
        <v>0</v>
      </c>
      <c r="S31" s="5">
        <f t="shared" si="20"/>
        <v>0</v>
      </c>
      <c r="T31" s="4">
        <f t="shared" si="21"/>
        <v>0</v>
      </c>
      <c r="U31" s="13"/>
      <c r="V31" s="5">
        <f t="shared" si="22"/>
        <v>0</v>
      </c>
      <c r="W31" s="11">
        <f t="shared" si="6"/>
        <v>0</v>
      </c>
      <c r="X31" s="5">
        <f t="shared" si="23"/>
        <v>0</v>
      </c>
      <c r="Y31" s="4">
        <f t="shared" si="7"/>
        <v>0</v>
      </c>
      <c r="Z31" s="13"/>
      <c r="AA31" s="5">
        <f t="shared" si="24"/>
        <v>0</v>
      </c>
      <c r="AB31" s="11">
        <f t="shared" si="8"/>
        <v>0</v>
      </c>
      <c r="AC31" s="5">
        <f t="shared" si="25"/>
        <v>0</v>
      </c>
      <c r="AD31" s="4">
        <f t="shared" si="9"/>
        <v>0</v>
      </c>
      <c r="AE31" s="13"/>
      <c r="AF31" s="5">
        <f t="shared" si="26"/>
        <v>0</v>
      </c>
      <c r="AG31" s="11">
        <f t="shared" si="10"/>
        <v>0</v>
      </c>
      <c r="AH31" s="5">
        <f t="shared" si="27"/>
        <v>0</v>
      </c>
      <c r="AI31" s="4">
        <f t="shared" si="11"/>
        <v>0</v>
      </c>
      <c r="AJ31" s="13"/>
    </row>
    <row r="32" spans="1:36">
      <c r="A32" s="10" t="s">
        <v>113</v>
      </c>
      <c r="B32" s="10"/>
      <c r="C32" s="10"/>
      <c r="D32" s="1"/>
      <c r="E32" s="5">
        <v>3</v>
      </c>
      <c r="F32" s="11">
        <f t="shared" si="12"/>
        <v>213.99</v>
      </c>
      <c r="G32" s="11">
        <f t="shared" si="13"/>
        <v>0</v>
      </c>
      <c r="H32" s="11">
        <f t="shared" si="0"/>
        <v>0</v>
      </c>
      <c r="I32" s="4">
        <f t="shared" si="1"/>
        <v>71.33</v>
      </c>
      <c r="J32" s="5">
        <v>7133</v>
      </c>
      <c r="L32" s="5">
        <f t="shared" si="14"/>
        <v>0</v>
      </c>
      <c r="M32" s="11">
        <f t="shared" si="15"/>
        <v>0</v>
      </c>
      <c r="N32" s="5">
        <f t="shared" si="16"/>
        <v>0</v>
      </c>
      <c r="O32" s="4">
        <f t="shared" si="17"/>
        <v>0</v>
      </c>
      <c r="P32" s="13"/>
      <c r="Q32" s="5">
        <f t="shared" si="18"/>
        <v>0</v>
      </c>
      <c r="R32" s="11">
        <f t="shared" si="19"/>
        <v>0</v>
      </c>
      <c r="S32" s="5">
        <f t="shared" si="20"/>
        <v>0</v>
      </c>
      <c r="T32" s="4">
        <f t="shared" si="21"/>
        <v>0</v>
      </c>
      <c r="U32" s="13"/>
      <c r="V32" s="5">
        <f t="shared" si="22"/>
        <v>0</v>
      </c>
      <c r="W32" s="11">
        <f t="shared" si="6"/>
        <v>0</v>
      </c>
      <c r="X32" s="5">
        <f t="shared" si="23"/>
        <v>0</v>
      </c>
      <c r="Y32" s="4">
        <f t="shared" si="7"/>
        <v>0</v>
      </c>
      <c r="Z32" s="13"/>
      <c r="AA32" s="5">
        <f t="shared" si="24"/>
        <v>0</v>
      </c>
      <c r="AB32" s="11">
        <f t="shared" si="8"/>
        <v>0</v>
      </c>
      <c r="AC32" s="5">
        <f t="shared" si="25"/>
        <v>0</v>
      </c>
      <c r="AD32" s="4">
        <f t="shared" si="9"/>
        <v>0</v>
      </c>
      <c r="AE32" s="13"/>
      <c r="AF32" s="5">
        <f t="shared" si="26"/>
        <v>0</v>
      </c>
      <c r="AG32" s="11">
        <f t="shared" si="10"/>
        <v>0</v>
      </c>
      <c r="AH32" s="5">
        <f t="shared" si="27"/>
        <v>0</v>
      </c>
      <c r="AI32" s="4">
        <f t="shared" si="11"/>
        <v>0</v>
      </c>
      <c r="AJ32" s="13"/>
    </row>
    <row r="33" spans="1:36">
      <c r="A33" s="9" t="s">
        <v>22</v>
      </c>
      <c r="D33" s="1"/>
      <c r="E33" s="5">
        <v>2</v>
      </c>
      <c r="F33" s="11">
        <f t="shared" si="12"/>
        <v>1.1000000000000001</v>
      </c>
      <c r="G33" s="11">
        <f t="shared" si="13"/>
        <v>0</v>
      </c>
      <c r="H33" s="11">
        <f t="shared" si="0"/>
        <v>0</v>
      </c>
      <c r="I33" s="4">
        <f t="shared" si="1"/>
        <v>0.55000000000000004</v>
      </c>
      <c r="J33" s="5">
        <v>55</v>
      </c>
      <c r="L33" s="5">
        <f t="shared" si="14"/>
        <v>0</v>
      </c>
      <c r="M33" s="11">
        <f t="shared" si="15"/>
        <v>0</v>
      </c>
      <c r="N33" s="5">
        <f t="shared" si="16"/>
        <v>0</v>
      </c>
      <c r="O33" s="4">
        <f t="shared" si="17"/>
        <v>0</v>
      </c>
      <c r="P33" s="13"/>
      <c r="Q33" s="5">
        <f t="shared" si="18"/>
        <v>0</v>
      </c>
      <c r="R33" s="11">
        <f t="shared" si="19"/>
        <v>0</v>
      </c>
      <c r="S33" s="5">
        <f t="shared" si="20"/>
        <v>0</v>
      </c>
      <c r="T33" s="4">
        <f t="shared" si="21"/>
        <v>0</v>
      </c>
      <c r="U33" s="13"/>
      <c r="V33" s="5">
        <f t="shared" si="22"/>
        <v>0</v>
      </c>
      <c r="W33" s="11">
        <f t="shared" si="6"/>
        <v>0</v>
      </c>
      <c r="X33" s="5">
        <f t="shared" si="23"/>
        <v>0</v>
      </c>
      <c r="Y33" s="4">
        <f t="shared" si="7"/>
        <v>0</v>
      </c>
      <c r="Z33" s="13"/>
      <c r="AA33" s="5">
        <f t="shared" si="24"/>
        <v>0</v>
      </c>
      <c r="AB33" s="11">
        <f t="shared" si="8"/>
        <v>0</v>
      </c>
      <c r="AC33" s="5">
        <f t="shared" si="25"/>
        <v>0</v>
      </c>
      <c r="AD33" s="4">
        <f t="shared" si="9"/>
        <v>0</v>
      </c>
      <c r="AE33" s="13"/>
      <c r="AF33" s="5">
        <f t="shared" si="26"/>
        <v>0</v>
      </c>
      <c r="AG33" s="11">
        <f t="shared" si="10"/>
        <v>0</v>
      </c>
      <c r="AH33" s="5">
        <f t="shared" si="27"/>
        <v>0</v>
      </c>
      <c r="AI33" s="4">
        <f t="shared" si="11"/>
        <v>0</v>
      </c>
      <c r="AJ33" s="13"/>
    </row>
    <row r="34" spans="1:36">
      <c r="A34" s="9" t="s">
        <v>52</v>
      </c>
      <c r="D34" s="1"/>
      <c r="E34" s="5">
        <v>2</v>
      </c>
      <c r="F34" s="11">
        <f t="shared" si="12"/>
        <v>5.7</v>
      </c>
      <c r="G34" s="11">
        <f t="shared" si="13"/>
        <v>0</v>
      </c>
      <c r="H34" s="11">
        <f t="shared" si="0"/>
        <v>0</v>
      </c>
      <c r="I34" s="4">
        <f t="shared" si="1"/>
        <v>2.85</v>
      </c>
      <c r="J34" s="5">
        <v>285</v>
      </c>
      <c r="L34" s="5">
        <f t="shared" si="14"/>
        <v>0</v>
      </c>
      <c r="M34" s="11">
        <f t="shared" si="15"/>
        <v>0</v>
      </c>
      <c r="N34" s="5">
        <f t="shared" si="16"/>
        <v>0</v>
      </c>
      <c r="O34" s="4">
        <f t="shared" si="17"/>
        <v>0</v>
      </c>
      <c r="P34" s="13"/>
      <c r="Q34" s="5">
        <f t="shared" si="18"/>
        <v>0</v>
      </c>
      <c r="R34" s="11">
        <f t="shared" si="19"/>
        <v>0</v>
      </c>
      <c r="S34" s="5">
        <f t="shared" si="20"/>
        <v>0</v>
      </c>
      <c r="T34" s="4">
        <f t="shared" si="21"/>
        <v>0</v>
      </c>
      <c r="U34" s="13"/>
      <c r="V34" s="5">
        <f t="shared" si="22"/>
        <v>0</v>
      </c>
      <c r="W34" s="11">
        <f t="shared" si="6"/>
        <v>0</v>
      </c>
      <c r="X34" s="5">
        <f t="shared" si="23"/>
        <v>0</v>
      </c>
      <c r="Y34" s="4">
        <f t="shared" si="7"/>
        <v>0</v>
      </c>
      <c r="Z34" s="13"/>
      <c r="AA34" s="5">
        <f t="shared" si="24"/>
        <v>0</v>
      </c>
      <c r="AB34" s="11">
        <f t="shared" si="8"/>
        <v>0</v>
      </c>
      <c r="AC34" s="5">
        <f t="shared" si="25"/>
        <v>0</v>
      </c>
      <c r="AD34" s="4">
        <f t="shared" si="9"/>
        <v>0</v>
      </c>
      <c r="AE34" s="13"/>
      <c r="AF34" s="5">
        <f t="shared" si="26"/>
        <v>0</v>
      </c>
      <c r="AG34" s="11">
        <f t="shared" si="10"/>
        <v>0</v>
      </c>
      <c r="AH34" s="5">
        <f t="shared" si="27"/>
        <v>0</v>
      </c>
      <c r="AI34" s="4">
        <f t="shared" si="11"/>
        <v>0</v>
      </c>
      <c r="AJ34" s="13"/>
    </row>
    <row r="35" spans="1:36">
      <c r="A35" s="9" t="s">
        <v>80</v>
      </c>
      <c r="D35" s="1"/>
      <c r="E35" s="5">
        <v>50</v>
      </c>
      <c r="F35" s="11">
        <f t="shared" si="12"/>
        <v>679.5</v>
      </c>
      <c r="G35" s="11">
        <f t="shared" si="13"/>
        <v>0</v>
      </c>
      <c r="H35" s="11">
        <f t="shared" ref="H35:H66" si="28">SUM(G35/7)</f>
        <v>0</v>
      </c>
      <c r="I35" s="4">
        <f t="shared" ref="I35:I66" si="29">SUM(J35/100)</f>
        <v>13.59</v>
      </c>
      <c r="J35" s="5">
        <v>1359</v>
      </c>
      <c r="L35" s="5">
        <f t="shared" si="14"/>
        <v>0</v>
      </c>
      <c r="M35" s="11">
        <f t="shared" si="15"/>
        <v>0</v>
      </c>
      <c r="N35" s="5">
        <f t="shared" si="16"/>
        <v>0</v>
      </c>
      <c r="O35" s="4">
        <f t="shared" si="17"/>
        <v>0</v>
      </c>
      <c r="P35" s="13"/>
      <c r="Q35" s="5">
        <f t="shared" si="18"/>
        <v>0</v>
      </c>
      <c r="R35" s="11">
        <f t="shared" si="19"/>
        <v>0</v>
      </c>
      <c r="S35" s="5">
        <f t="shared" si="20"/>
        <v>0</v>
      </c>
      <c r="T35" s="4">
        <f t="shared" si="21"/>
        <v>0</v>
      </c>
      <c r="U35" s="13"/>
      <c r="V35" s="5">
        <f t="shared" si="22"/>
        <v>0</v>
      </c>
      <c r="W35" s="11">
        <f t="shared" si="6"/>
        <v>0</v>
      </c>
      <c r="X35" s="5">
        <f t="shared" si="23"/>
        <v>0</v>
      </c>
      <c r="Y35" s="4">
        <f t="shared" si="7"/>
        <v>0</v>
      </c>
      <c r="Z35" s="13"/>
      <c r="AA35" s="5">
        <f t="shared" si="24"/>
        <v>0</v>
      </c>
      <c r="AB35" s="11">
        <f t="shared" si="8"/>
        <v>0</v>
      </c>
      <c r="AC35" s="5">
        <f t="shared" si="25"/>
        <v>0</v>
      </c>
      <c r="AD35" s="4">
        <f t="shared" si="9"/>
        <v>0</v>
      </c>
      <c r="AE35" s="13"/>
      <c r="AF35" s="5">
        <f t="shared" si="26"/>
        <v>0</v>
      </c>
      <c r="AG35" s="11">
        <f t="shared" si="10"/>
        <v>0</v>
      </c>
      <c r="AH35" s="5">
        <f t="shared" si="27"/>
        <v>0</v>
      </c>
      <c r="AI35" s="4">
        <f t="shared" si="11"/>
        <v>0</v>
      </c>
      <c r="AJ35" s="13"/>
    </row>
    <row r="36" spans="1:36">
      <c r="A36" s="10" t="s">
        <v>101</v>
      </c>
      <c r="B36" s="10"/>
      <c r="C36" s="10"/>
      <c r="D36" s="1"/>
      <c r="E36" s="5">
        <v>28</v>
      </c>
      <c r="F36" s="11">
        <f t="shared" si="12"/>
        <v>6.72</v>
      </c>
      <c r="G36" s="11">
        <f t="shared" si="13"/>
        <v>0</v>
      </c>
      <c r="H36" s="11">
        <f t="shared" si="28"/>
        <v>0</v>
      </c>
      <c r="I36" s="4">
        <f t="shared" si="29"/>
        <v>0.24</v>
      </c>
      <c r="J36" s="5">
        <v>24</v>
      </c>
      <c r="L36" s="5">
        <f t="shared" si="14"/>
        <v>0</v>
      </c>
      <c r="M36" s="11">
        <f t="shared" si="15"/>
        <v>0</v>
      </c>
      <c r="N36" s="5">
        <f t="shared" si="16"/>
        <v>0</v>
      </c>
      <c r="O36" s="4">
        <f t="shared" si="17"/>
        <v>0</v>
      </c>
      <c r="P36" s="13"/>
      <c r="Q36" s="5">
        <f t="shared" si="18"/>
        <v>0</v>
      </c>
      <c r="R36" s="11">
        <f t="shared" si="19"/>
        <v>0</v>
      </c>
      <c r="S36" s="5">
        <f t="shared" si="20"/>
        <v>0</v>
      </c>
      <c r="T36" s="4">
        <f t="shared" si="21"/>
        <v>0</v>
      </c>
      <c r="U36" s="13"/>
      <c r="V36" s="5">
        <f t="shared" si="22"/>
        <v>0</v>
      </c>
      <c r="W36" s="11">
        <f t="shared" si="6"/>
        <v>0</v>
      </c>
      <c r="X36" s="5">
        <f t="shared" si="23"/>
        <v>0</v>
      </c>
      <c r="Y36" s="4">
        <f t="shared" si="7"/>
        <v>0</v>
      </c>
      <c r="Z36" s="13"/>
      <c r="AA36" s="5">
        <f t="shared" si="24"/>
        <v>0</v>
      </c>
      <c r="AB36" s="11">
        <f t="shared" si="8"/>
        <v>0</v>
      </c>
      <c r="AC36" s="5">
        <f t="shared" si="25"/>
        <v>0</v>
      </c>
      <c r="AD36" s="4">
        <f t="shared" si="9"/>
        <v>0</v>
      </c>
      <c r="AE36" s="13"/>
      <c r="AF36" s="5">
        <f t="shared" si="26"/>
        <v>0</v>
      </c>
      <c r="AG36" s="11">
        <f t="shared" si="10"/>
        <v>0</v>
      </c>
      <c r="AH36" s="5">
        <f t="shared" si="27"/>
        <v>0</v>
      </c>
      <c r="AI36" s="4">
        <f t="shared" si="11"/>
        <v>0</v>
      </c>
      <c r="AJ36" s="13"/>
    </row>
    <row r="37" spans="1:36">
      <c r="A37" s="9" t="s">
        <v>5</v>
      </c>
      <c r="D37" s="1"/>
      <c r="E37" s="5">
        <v>13</v>
      </c>
      <c r="F37" s="11">
        <f t="shared" si="12"/>
        <v>198.64</v>
      </c>
      <c r="G37" s="11">
        <f t="shared" si="13"/>
        <v>0</v>
      </c>
      <c r="H37" s="11">
        <f t="shared" si="28"/>
        <v>0</v>
      </c>
      <c r="I37" s="4">
        <f t="shared" si="29"/>
        <v>15.28</v>
      </c>
      <c r="J37" s="5">
        <v>1528</v>
      </c>
      <c r="L37" s="5">
        <f t="shared" si="14"/>
        <v>0</v>
      </c>
      <c r="M37" s="11">
        <f t="shared" si="15"/>
        <v>0</v>
      </c>
      <c r="N37" s="5">
        <f t="shared" si="16"/>
        <v>0</v>
      </c>
      <c r="O37" s="4">
        <f t="shared" si="17"/>
        <v>0</v>
      </c>
      <c r="P37" s="13"/>
      <c r="Q37" s="5">
        <f t="shared" si="18"/>
        <v>0</v>
      </c>
      <c r="R37" s="11">
        <f t="shared" si="19"/>
        <v>0</v>
      </c>
      <c r="S37" s="5">
        <f t="shared" si="20"/>
        <v>0</v>
      </c>
      <c r="T37" s="4">
        <f t="shared" si="21"/>
        <v>0</v>
      </c>
      <c r="U37" s="13"/>
      <c r="V37" s="5">
        <f t="shared" si="22"/>
        <v>0</v>
      </c>
      <c r="W37" s="11">
        <f t="shared" si="6"/>
        <v>0</v>
      </c>
      <c r="X37" s="5">
        <f t="shared" si="23"/>
        <v>0</v>
      </c>
      <c r="Y37" s="4">
        <f t="shared" si="7"/>
        <v>0</v>
      </c>
      <c r="Z37" s="13"/>
      <c r="AA37" s="5">
        <f t="shared" si="24"/>
        <v>0</v>
      </c>
      <c r="AB37" s="11">
        <f t="shared" si="8"/>
        <v>0</v>
      </c>
      <c r="AC37" s="5">
        <f t="shared" si="25"/>
        <v>0</v>
      </c>
      <c r="AD37" s="4">
        <f t="shared" si="9"/>
        <v>0</v>
      </c>
      <c r="AE37" s="13"/>
      <c r="AF37" s="5">
        <f t="shared" si="26"/>
        <v>0</v>
      </c>
      <c r="AG37" s="11">
        <f t="shared" si="10"/>
        <v>0</v>
      </c>
      <c r="AH37" s="5">
        <f t="shared" si="27"/>
        <v>0</v>
      </c>
      <c r="AI37" s="4">
        <f t="shared" si="11"/>
        <v>0</v>
      </c>
      <c r="AJ37" s="13"/>
    </row>
    <row r="38" spans="1:36">
      <c r="A38" s="9" t="s">
        <v>10</v>
      </c>
      <c r="D38" s="1"/>
      <c r="E38" s="5">
        <v>2</v>
      </c>
      <c r="F38" s="11">
        <f t="shared" si="12"/>
        <v>4.04</v>
      </c>
      <c r="G38" s="11">
        <f t="shared" si="13"/>
        <v>0</v>
      </c>
      <c r="H38" s="11">
        <f t="shared" si="28"/>
        <v>0</v>
      </c>
      <c r="I38" s="4">
        <f t="shared" si="29"/>
        <v>2.02</v>
      </c>
      <c r="J38" s="5">
        <v>202</v>
      </c>
      <c r="L38" s="5">
        <f t="shared" si="14"/>
        <v>0</v>
      </c>
      <c r="M38" s="11">
        <f t="shared" si="15"/>
        <v>0</v>
      </c>
      <c r="N38" s="5">
        <f t="shared" si="16"/>
        <v>0</v>
      </c>
      <c r="O38" s="4">
        <f t="shared" si="17"/>
        <v>0</v>
      </c>
      <c r="P38" s="13"/>
      <c r="Q38" s="5">
        <f t="shared" si="18"/>
        <v>0</v>
      </c>
      <c r="R38" s="11">
        <f t="shared" si="19"/>
        <v>0</v>
      </c>
      <c r="S38" s="5">
        <f t="shared" si="20"/>
        <v>0</v>
      </c>
      <c r="T38" s="4">
        <f t="shared" si="21"/>
        <v>0</v>
      </c>
      <c r="U38" s="13"/>
      <c r="V38" s="5">
        <f t="shared" si="22"/>
        <v>0</v>
      </c>
      <c r="W38" s="11">
        <f t="shared" si="6"/>
        <v>0</v>
      </c>
      <c r="X38" s="5">
        <f t="shared" si="23"/>
        <v>0</v>
      </c>
      <c r="Y38" s="4">
        <f t="shared" si="7"/>
        <v>0</v>
      </c>
      <c r="Z38" s="13"/>
      <c r="AA38" s="5">
        <f t="shared" si="24"/>
        <v>0</v>
      </c>
      <c r="AB38" s="11">
        <f t="shared" si="8"/>
        <v>0</v>
      </c>
      <c r="AC38" s="5">
        <f t="shared" si="25"/>
        <v>0</v>
      </c>
      <c r="AD38" s="4">
        <f t="shared" si="9"/>
        <v>0</v>
      </c>
      <c r="AE38" s="13"/>
      <c r="AF38" s="5">
        <f t="shared" si="26"/>
        <v>0</v>
      </c>
      <c r="AG38" s="11">
        <f t="shared" si="10"/>
        <v>0</v>
      </c>
      <c r="AH38" s="5">
        <f t="shared" si="27"/>
        <v>0</v>
      </c>
      <c r="AI38" s="4">
        <f t="shared" si="11"/>
        <v>0</v>
      </c>
      <c r="AJ38" s="13"/>
    </row>
    <row r="39" spans="1:36">
      <c r="A39" s="10" t="s">
        <v>102</v>
      </c>
      <c r="B39" s="10"/>
      <c r="C39" s="10"/>
      <c r="D39" s="1"/>
      <c r="E39" s="5">
        <v>150</v>
      </c>
      <c r="F39" s="11">
        <f t="shared" si="12"/>
        <v>390</v>
      </c>
      <c r="G39" s="11">
        <f t="shared" si="13"/>
        <v>0</v>
      </c>
      <c r="H39" s="11">
        <f t="shared" si="28"/>
        <v>0</v>
      </c>
      <c r="I39" s="4">
        <f t="shared" si="29"/>
        <v>2.6</v>
      </c>
      <c r="J39" s="5">
        <v>260</v>
      </c>
      <c r="L39" s="5">
        <f t="shared" si="14"/>
        <v>0</v>
      </c>
      <c r="M39" s="11">
        <f t="shared" si="15"/>
        <v>0</v>
      </c>
      <c r="N39" s="5">
        <f t="shared" si="16"/>
        <v>0</v>
      </c>
      <c r="O39" s="4">
        <f t="shared" si="17"/>
        <v>0</v>
      </c>
      <c r="P39" s="13"/>
      <c r="Q39" s="5">
        <f t="shared" si="18"/>
        <v>0</v>
      </c>
      <c r="R39" s="11">
        <f t="shared" si="19"/>
        <v>0</v>
      </c>
      <c r="S39" s="5">
        <f t="shared" si="20"/>
        <v>0</v>
      </c>
      <c r="T39" s="4">
        <f t="shared" si="21"/>
        <v>0</v>
      </c>
      <c r="U39" s="13"/>
      <c r="V39" s="5">
        <f t="shared" si="22"/>
        <v>0</v>
      </c>
      <c r="W39" s="11">
        <f t="shared" si="6"/>
        <v>0</v>
      </c>
      <c r="X39" s="5">
        <f t="shared" si="23"/>
        <v>0</v>
      </c>
      <c r="Y39" s="4">
        <f t="shared" si="7"/>
        <v>0</v>
      </c>
      <c r="Z39" s="13"/>
      <c r="AA39" s="5">
        <f t="shared" si="24"/>
        <v>0</v>
      </c>
      <c r="AB39" s="11">
        <f t="shared" si="8"/>
        <v>0</v>
      </c>
      <c r="AC39" s="5">
        <f t="shared" si="25"/>
        <v>0</v>
      </c>
      <c r="AD39" s="4">
        <f t="shared" si="9"/>
        <v>0</v>
      </c>
      <c r="AE39" s="13"/>
      <c r="AF39" s="5">
        <f t="shared" si="26"/>
        <v>0</v>
      </c>
      <c r="AG39" s="11">
        <f t="shared" si="10"/>
        <v>0</v>
      </c>
      <c r="AH39" s="5">
        <f t="shared" si="27"/>
        <v>0</v>
      </c>
      <c r="AI39" s="4">
        <f t="shared" si="11"/>
        <v>0</v>
      </c>
      <c r="AJ39" s="13"/>
    </row>
    <row r="40" spans="1:36">
      <c r="A40" s="9" t="s">
        <v>23</v>
      </c>
      <c r="D40" s="1"/>
      <c r="E40" s="5">
        <v>150</v>
      </c>
      <c r="F40" s="11">
        <f t="shared" si="12"/>
        <v>79.5</v>
      </c>
      <c r="G40" s="11">
        <f t="shared" si="13"/>
        <v>0</v>
      </c>
      <c r="H40" s="11">
        <f t="shared" si="28"/>
        <v>0</v>
      </c>
      <c r="I40" s="4">
        <f t="shared" si="29"/>
        <v>0.53</v>
      </c>
      <c r="J40" s="5">
        <v>53</v>
      </c>
      <c r="L40" s="5">
        <f t="shared" si="14"/>
        <v>0</v>
      </c>
      <c r="M40" s="11">
        <f t="shared" si="15"/>
        <v>0</v>
      </c>
      <c r="N40" s="5">
        <f t="shared" si="16"/>
        <v>0</v>
      </c>
      <c r="O40" s="4">
        <f t="shared" si="17"/>
        <v>0</v>
      </c>
      <c r="P40" s="13"/>
      <c r="Q40" s="5">
        <f t="shared" si="18"/>
        <v>0</v>
      </c>
      <c r="R40" s="11">
        <f t="shared" si="19"/>
        <v>0</v>
      </c>
      <c r="S40" s="5">
        <f t="shared" si="20"/>
        <v>0</v>
      </c>
      <c r="T40" s="4">
        <f t="shared" si="21"/>
        <v>0</v>
      </c>
      <c r="U40" s="13"/>
      <c r="V40" s="5">
        <f t="shared" si="22"/>
        <v>0</v>
      </c>
      <c r="W40" s="11">
        <f t="shared" si="6"/>
        <v>0</v>
      </c>
      <c r="X40" s="5">
        <f t="shared" si="23"/>
        <v>0</v>
      </c>
      <c r="Y40" s="4">
        <f t="shared" si="7"/>
        <v>0</v>
      </c>
      <c r="Z40" s="13"/>
      <c r="AA40" s="5">
        <f t="shared" si="24"/>
        <v>0</v>
      </c>
      <c r="AB40" s="11">
        <f t="shared" si="8"/>
        <v>0</v>
      </c>
      <c r="AC40" s="5">
        <f t="shared" si="25"/>
        <v>0</v>
      </c>
      <c r="AD40" s="4">
        <f t="shared" si="9"/>
        <v>0</v>
      </c>
      <c r="AE40" s="13"/>
      <c r="AF40" s="5">
        <f t="shared" si="26"/>
        <v>0</v>
      </c>
      <c r="AG40" s="11">
        <f t="shared" si="10"/>
        <v>0</v>
      </c>
      <c r="AH40" s="5">
        <f t="shared" si="27"/>
        <v>0</v>
      </c>
      <c r="AI40" s="4">
        <f t="shared" si="11"/>
        <v>0</v>
      </c>
      <c r="AJ40" s="13"/>
    </row>
    <row r="41" spans="1:36">
      <c r="A41" s="10" t="s">
        <v>85</v>
      </c>
      <c r="B41" s="10"/>
      <c r="C41" s="10"/>
      <c r="D41" s="1"/>
      <c r="E41" s="5">
        <v>54</v>
      </c>
      <c r="F41" s="11">
        <f t="shared" si="12"/>
        <v>8.1</v>
      </c>
      <c r="G41" s="11">
        <f t="shared" si="13"/>
        <v>0</v>
      </c>
      <c r="H41" s="11">
        <f t="shared" si="28"/>
        <v>0</v>
      </c>
      <c r="I41" s="4">
        <f t="shared" si="29"/>
        <v>0.15</v>
      </c>
      <c r="J41" s="5">
        <v>15</v>
      </c>
      <c r="L41" s="5">
        <f t="shared" si="14"/>
        <v>0</v>
      </c>
      <c r="M41" s="11">
        <f t="shared" si="15"/>
        <v>0</v>
      </c>
      <c r="N41" s="5">
        <f t="shared" si="16"/>
        <v>0</v>
      </c>
      <c r="O41" s="4">
        <f t="shared" si="17"/>
        <v>0</v>
      </c>
      <c r="P41" s="13"/>
      <c r="Q41" s="5">
        <f t="shared" si="18"/>
        <v>0</v>
      </c>
      <c r="R41" s="11">
        <f t="shared" si="19"/>
        <v>0</v>
      </c>
      <c r="S41" s="5">
        <f t="shared" si="20"/>
        <v>0</v>
      </c>
      <c r="T41" s="4">
        <f t="shared" si="21"/>
        <v>0</v>
      </c>
      <c r="U41" s="13"/>
      <c r="V41" s="5">
        <f t="shared" si="22"/>
        <v>0</v>
      </c>
      <c r="W41" s="11">
        <f t="shared" si="6"/>
        <v>0</v>
      </c>
      <c r="X41" s="5">
        <f t="shared" si="23"/>
        <v>0</v>
      </c>
      <c r="Y41" s="4">
        <f t="shared" si="7"/>
        <v>0</v>
      </c>
      <c r="Z41" s="13"/>
      <c r="AA41" s="5">
        <f t="shared" si="24"/>
        <v>0</v>
      </c>
      <c r="AB41" s="11">
        <f t="shared" si="8"/>
        <v>0</v>
      </c>
      <c r="AC41" s="5">
        <f t="shared" si="25"/>
        <v>0</v>
      </c>
      <c r="AD41" s="4">
        <f t="shared" si="9"/>
        <v>0</v>
      </c>
      <c r="AE41" s="13"/>
      <c r="AF41" s="5">
        <f t="shared" si="26"/>
        <v>0</v>
      </c>
      <c r="AG41" s="11">
        <f t="shared" si="10"/>
        <v>0</v>
      </c>
      <c r="AH41" s="5">
        <f t="shared" si="27"/>
        <v>0</v>
      </c>
      <c r="AI41" s="4">
        <f t="shared" si="11"/>
        <v>0</v>
      </c>
      <c r="AJ41" s="13"/>
    </row>
    <row r="42" spans="1:36">
      <c r="A42" s="10" t="s">
        <v>86</v>
      </c>
      <c r="B42" s="10"/>
      <c r="C42" s="10"/>
      <c r="D42" s="1"/>
      <c r="E42" s="5">
        <v>54</v>
      </c>
      <c r="F42" s="11">
        <f t="shared" si="12"/>
        <v>91.259999999999991</v>
      </c>
      <c r="G42" s="11">
        <f t="shared" si="13"/>
        <v>0</v>
      </c>
      <c r="H42" s="11">
        <f t="shared" si="28"/>
        <v>0</v>
      </c>
      <c r="I42" s="4">
        <f t="shared" si="29"/>
        <v>1.69</v>
      </c>
      <c r="J42" s="5">
        <v>169</v>
      </c>
      <c r="L42" s="5">
        <f t="shared" si="14"/>
        <v>0</v>
      </c>
      <c r="M42" s="11">
        <f t="shared" si="15"/>
        <v>0</v>
      </c>
      <c r="N42" s="5">
        <f t="shared" si="16"/>
        <v>0</v>
      </c>
      <c r="O42" s="4">
        <f t="shared" si="17"/>
        <v>0</v>
      </c>
      <c r="P42" s="13"/>
      <c r="Q42" s="5">
        <f t="shared" si="18"/>
        <v>0</v>
      </c>
      <c r="R42" s="11">
        <f t="shared" si="19"/>
        <v>0</v>
      </c>
      <c r="S42" s="5">
        <f t="shared" si="20"/>
        <v>0</v>
      </c>
      <c r="T42" s="4">
        <f t="shared" si="21"/>
        <v>0</v>
      </c>
      <c r="U42" s="13"/>
      <c r="V42" s="5">
        <f t="shared" si="22"/>
        <v>0</v>
      </c>
      <c r="W42" s="11">
        <f t="shared" si="6"/>
        <v>0</v>
      </c>
      <c r="X42" s="5">
        <f t="shared" si="23"/>
        <v>0</v>
      </c>
      <c r="Y42" s="4">
        <f t="shared" si="7"/>
        <v>0</v>
      </c>
      <c r="Z42" s="13"/>
      <c r="AA42" s="5">
        <f t="shared" si="24"/>
        <v>0</v>
      </c>
      <c r="AB42" s="11">
        <f t="shared" si="8"/>
        <v>0</v>
      </c>
      <c r="AC42" s="5">
        <f t="shared" si="25"/>
        <v>0</v>
      </c>
      <c r="AD42" s="4">
        <f t="shared" si="9"/>
        <v>0</v>
      </c>
      <c r="AE42" s="13"/>
      <c r="AF42" s="5">
        <f t="shared" si="26"/>
        <v>0</v>
      </c>
      <c r="AG42" s="11">
        <f t="shared" si="10"/>
        <v>0</v>
      </c>
      <c r="AH42" s="5">
        <f t="shared" si="27"/>
        <v>0</v>
      </c>
      <c r="AI42" s="4">
        <f t="shared" si="11"/>
        <v>0</v>
      </c>
      <c r="AJ42" s="13"/>
    </row>
    <row r="43" spans="1:36">
      <c r="A43" s="9" t="s">
        <v>61</v>
      </c>
      <c r="D43" s="1"/>
      <c r="E43" s="5">
        <v>28</v>
      </c>
      <c r="F43" s="11">
        <f t="shared" si="12"/>
        <v>138.6</v>
      </c>
      <c r="G43" s="11">
        <f t="shared" si="13"/>
        <v>0</v>
      </c>
      <c r="H43" s="11">
        <f t="shared" si="28"/>
        <v>0</v>
      </c>
      <c r="I43" s="4">
        <f t="shared" si="29"/>
        <v>4.95</v>
      </c>
      <c r="J43" s="5">
        <v>495</v>
      </c>
      <c r="L43" s="5">
        <f t="shared" si="14"/>
        <v>0</v>
      </c>
      <c r="M43" s="11">
        <f t="shared" si="15"/>
        <v>0</v>
      </c>
      <c r="N43" s="5">
        <f t="shared" si="16"/>
        <v>0</v>
      </c>
      <c r="O43" s="4">
        <f t="shared" si="17"/>
        <v>0</v>
      </c>
      <c r="P43" s="13"/>
      <c r="Q43" s="5">
        <f t="shared" si="18"/>
        <v>0</v>
      </c>
      <c r="R43" s="11">
        <f t="shared" si="19"/>
        <v>0</v>
      </c>
      <c r="S43" s="5">
        <f t="shared" si="20"/>
        <v>0</v>
      </c>
      <c r="T43" s="4">
        <f t="shared" si="21"/>
        <v>0</v>
      </c>
      <c r="U43" s="13"/>
      <c r="V43" s="5">
        <f t="shared" si="22"/>
        <v>0</v>
      </c>
      <c r="W43" s="11">
        <f t="shared" si="6"/>
        <v>0</v>
      </c>
      <c r="X43" s="5">
        <f t="shared" si="23"/>
        <v>0</v>
      </c>
      <c r="Y43" s="4">
        <f t="shared" si="7"/>
        <v>0</v>
      </c>
      <c r="Z43" s="13"/>
      <c r="AA43" s="5">
        <f t="shared" si="24"/>
        <v>0</v>
      </c>
      <c r="AB43" s="11">
        <f t="shared" si="8"/>
        <v>0</v>
      </c>
      <c r="AC43" s="5">
        <f t="shared" si="25"/>
        <v>0</v>
      </c>
      <c r="AD43" s="4">
        <f t="shared" si="9"/>
        <v>0</v>
      </c>
      <c r="AE43" s="13"/>
      <c r="AF43" s="5">
        <f t="shared" si="26"/>
        <v>0</v>
      </c>
      <c r="AG43" s="11">
        <f t="shared" si="10"/>
        <v>0</v>
      </c>
      <c r="AH43" s="5">
        <f t="shared" si="27"/>
        <v>0</v>
      </c>
      <c r="AI43" s="4">
        <f t="shared" si="11"/>
        <v>0</v>
      </c>
      <c r="AJ43" s="13"/>
    </row>
    <row r="44" spans="1:36">
      <c r="A44" s="9" t="s">
        <v>49</v>
      </c>
      <c r="D44" s="1"/>
      <c r="E44" s="5">
        <v>67</v>
      </c>
      <c r="F44" s="11">
        <f t="shared" si="12"/>
        <v>22.11</v>
      </c>
      <c r="G44" s="11">
        <f t="shared" si="13"/>
        <v>0</v>
      </c>
      <c r="H44" s="11">
        <f t="shared" si="28"/>
        <v>0</v>
      </c>
      <c r="I44" s="4">
        <f t="shared" si="29"/>
        <v>0.33</v>
      </c>
      <c r="J44" s="5">
        <v>33</v>
      </c>
      <c r="L44" s="5">
        <f t="shared" si="14"/>
        <v>0</v>
      </c>
      <c r="M44" s="11">
        <f t="shared" si="15"/>
        <v>0</v>
      </c>
      <c r="N44" s="5">
        <f t="shared" si="16"/>
        <v>0</v>
      </c>
      <c r="O44" s="4">
        <f t="shared" si="17"/>
        <v>0</v>
      </c>
      <c r="P44" s="13"/>
      <c r="Q44" s="5">
        <f t="shared" si="18"/>
        <v>0</v>
      </c>
      <c r="R44" s="11">
        <f t="shared" si="19"/>
        <v>0</v>
      </c>
      <c r="S44" s="5">
        <f t="shared" si="20"/>
        <v>0</v>
      </c>
      <c r="T44" s="4">
        <f t="shared" si="21"/>
        <v>0</v>
      </c>
      <c r="U44" s="13"/>
      <c r="V44" s="5">
        <f t="shared" si="22"/>
        <v>0</v>
      </c>
      <c r="W44" s="11">
        <f t="shared" si="6"/>
        <v>0</v>
      </c>
      <c r="X44" s="5">
        <f t="shared" si="23"/>
        <v>0</v>
      </c>
      <c r="Y44" s="4">
        <f t="shared" si="7"/>
        <v>0</v>
      </c>
      <c r="Z44" s="13"/>
      <c r="AA44" s="5">
        <f t="shared" si="24"/>
        <v>0</v>
      </c>
      <c r="AB44" s="11">
        <f t="shared" si="8"/>
        <v>0</v>
      </c>
      <c r="AC44" s="5">
        <f t="shared" si="25"/>
        <v>0</v>
      </c>
      <c r="AD44" s="4">
        <f t="shared" si="9"/>
        <v>0</v>
      </c>
      <c r="AE44" s="13"/>
      <c r="AF44" s="5">
        <f t="shared" si="26"/>
        <v>0</v>
      </c>
      <c r="AG44" s="11">
        <f t="shared" si="10"/>
        <v>0</v>
      </c>
      <c r="AH44" s="5">
        <f t="shared" si="27"/>
        <v>0</v>
      </c>
      <c r="AI44" s="4">
        <f t="shared" si="11"/>
        <v>0</v>
      </c>
      <c r="AJ44" s="13"/>
    </row>
    <row r="45" spans="1:36">
      <c r="A45" s="9" t="s">
        <v>16</v>
      </c>
      <c r="D45" s="1"/>
      <c r="E45" s="5">
        <v>2</v>
      </c>
      <c r="F45" s="11">
        <f t="shared" si="12"/>
        <v>2.12</v>
      </c>
      <c r="G45" s="11">
        <f t="shared" si="13"/>
        <v>0</v>
      </c>
      <c r="H45" s="11">
        <f t="shared" si="28"/>
        <v>0</v>
      </c>
      <c r="I45" s="4">
        <f t="shared" si="29"/>
        <v>1.06</v>
      </c>
      <c r="J45" s="5">
        <v>106</v>
      </c>
      <c r="L45" s="5">
        <f t="shared" si="14"/>
        <v>0</v>
      </c>
      <c r="M45" s="11">
        <f t="shared" si="15"/>
        <v>0</v>
      </c>
      <c r="N45" s="5">
        <f t="shared" si="16"/>
        <v>0</v>
      </c>
      <c r="O45" s="4">
        <f t="shared" si="17"/>
        <v>0</v>
      </c>
      <c r="P45" s="13"/>
      <c r="Q45" s="5">
        <f t="shared" si="18"/>
        <v>0</v>
      </c>
      <c r="R45" s="11">
        <f t="shared" si="19"/>
        <v>0</v>
      </c>
      <c r="S45" s="5">
        <f t="shared" si="20"/>
        <v>0</v>
      </c>
      <c r="T45" s="4">
        <f t="shared" si="21"/>
        <v>0</v>
      </c>
      <c r="U45" s="13"/>
      <c r="V45" s="5">
        <f t="shared" si="22"/>
        <v>0</v>
      </c>
      <c r="W45" s="11">
        <f t="shared" si="6"/>
        <v>0</v>
      </c>
      <c r="X45" s="5">
        <f t="shared" si="23"/>
        <v>0</v>
      </c>
      <c r="Y45" s="4">
        <f t="shared" si="7"/>
        <v>0</v>
      </c>
      <c r="Z45" s="13"/>
      <c r="AA45" s="5">
        <f t="shared" si="24"/>
        <v>0</v>
      </c>
      <c r="AB45" s="11">
        <f t="shared" si="8"/>
        <v>0</v>
      </c>
      <c r="AC45" s="5">
        <f t="shared" si="25"/>
        <v>0</v>
      </c>
      <c r="AD45" s="4">
        <f t="shared" si="9"/>
        <v>0</v>
      </c>
      <c r="AE45" s="13"/>
      <c r="AF45" s="5">
        <f t="shared" si="26"/>
        <v>0</v>
      </c>
      <c r="AG45" s="11">
        <f t="shared" si="10"/>
        <v>0</v>
      </c>
      <c r="AH45" s="5">
        <f t="shared" si="27"/>
        <v>0</v>
      </c>
      <c r="AI45" s="4">
        <f t="shared" si="11"/>
        <v>0</v>
      </c>
      <c r="AJ45" s="13"/>
    </row>
    <row r="46" spans="1:36">
      <c r="A46" s="9" t="s">
        <v>26</v>
      </c>
      <c r="D46" s="1"/>
      <c r="E46" s="5">
        <v>15</v>
      </c>
      <c r="F46" s="11">
        <f t="shared" si="12"/>
        <v>6.3</v>
      </c>
      <c r="G46" s="11">
        <f t="shared" si="13"/>
        <v>0</v>
      </c>
      <c r="H46" s="11">
        <f t="shared" si="28"/>
        <v>0</v>
      </c>
      <c r="I46" s="4">
        <f t="shared" si="29"/>
        <v>0.42</v>
      </c>
      <c r="J46" s="5">
        <v>42</v>
      </c>
      <c r="L46" s="5">
        <f t="shared" si="14"/>
        <v>0</v>
      </c>
      <c r="M46" s="11">
        <f t="shared" si="15"/>
        <v>0</v>
      </c>
      <c r="N46" s="5">
        <f t="shared" si="16"/>
        <v>0</v>
      </c>
      <c r="O46" s="4">
        <f t="shared" si="17"/>
        <v>0</v>
      </c>
      <c r="P46" s="13"/>
      <c r="Q46" s="5">
        <f t="shared" si="18"/>
        <v>0</v>
      </c>
      <c r="R46" s="11">
        <f t="shared" si="19"/>
        <v>0</v>
      </c>
      <c r="S46" s="5">
        <f t="shared" si="20"/>
        <v>0</v>
      </c>
      <c r="T46" s="4">
        <f t="shared" si="21"/>
        <v>0</v>
      </c>
      <c r="U46" s="13"/>
      <c r="V46" s="5">
        <f t="shared" si="22"/>
        <v>0</v>
      </c>
      <c r="W46" s="11">
        <f t="shared" si="6"/>
        <v>0</v>
      </c>
      <c r="X46" s="5">
        <f t="shared" si="23"/>
        <v>0</v>
      </c>
      <c r="Y46" s="4">
        <f t="shared" si="7"/>
        <v>0</v>
      </c>
      <c r="Z46" s="13"/>
      <c r="AA46" s="5">
        <f t="shared" si="24"/>
        <v>0</v>
      </c>
      <c r="AB46" s="11">
        <f t="shared" si="8"/>
        <v>0</v>
      </c>
      <c r="AC46" s="5">
        <f t="shared" si="25"/>
        <v>0</v>
      </c>
      <c r="AD46" s="4">
        <f t="shared" si="9"/>
        <v>0</v>
      </c>
      <c r="AE46" s="13"/>
      <c r="AF46" s="5">
        <f t="shared" si="26"/>
        <v>0</v>
      </c>
      <c r="AG46" s="11">
        <f t="shared" si="10"/>
        <v>0</v>
      </c>
      <c r="AH46" s="5">
        <f t="shared" si="27"/>
        <v>0</v>
      </c>
      <c r="AI46" s="4">
        <f t="shared" si="11"/>
        <v>0</v>
      </c>
      <c r="AJ46" s="13"/>
    </row>
    <row r="47" spans="1:36">
      <c r="A47" s="9" t="s">
        <v>34</v>
      </c>
      <c r="D47" s="1"/>
      <c r="E47" s="5">
        <v>24</v>
      </c>
      <c r="F47" s="11">
        <f t="shared" si="12"/>
        <v>5.5200000000000005</v>
      </c>
      <c r="G47" s="11">
        <f t="shared" si="13"/>
        <v>0</v>
      </c>
      <c r="H47" s="11">
        <f t="shared" si="28"/>
        <v>0</v>
      </c>
      <c r="I47" s="4">
        <f t="shared" si="29"/>
        <v>0.23</v>
      </c>
      <c r="J47" s="5">
        <v>23</v>
      </c>
      <c r="L47" s="5">
        <f t="shared" si="14"/>
        <v>0</v>
      </c>
      <c r="M47" s="11">
        <f t="shared" si="15"/>
        <v>0</v>
      </c>
      <c r="N47" s="5">
        <f t="shared" si="16"/>
        <v>0</v>
      </c>
      <c r="O47" s="4">
        <f t="shared" si="17"/>
        <v>0</v>
      </c>
      <c r="P47" s="13"/>
      <c r="Q47" s="5">
        <f t="shared" si="18"/>
        <v>0</v>
      </c>
      <c r="R47" s="11">
        <f t="shared" si="19"/>
        <v>0</v>
      </c>
      <c r="S47" s="5">
        <f t="shared" si="20"/>
        <v>0</v>
      </c>
      <c r="T47" s="4">
        <f t="shared" si="21"/>
        <v>0</v>
      </c>
      <c r="U47" s="13"/>
      <c r="V47" s="5">
        <f t="shared" si="22"/>
        <v>0</v>
      </c>
      <c r="W47" s="11">
        <f t="shared" si="6"/>
        <v>0</v>
      </c>
      <c r="X47" s="5">
        <f t="shared" si="23"/>
        <v>0</v>
      </c>
      <c r="Y47" s="4">
        <f t="shared" si="7"/>
        <v>0</v>
      </c>
      <c r="Z47" s="13"/>
      <c r="AA47" s="5">
        <f t="shared" si="24"/>
        <v>0</v>
      </c>
      <c r="AB47" s="11">
        <f t="shared" si="8"/>
        <v>0</v>
      </c>
      <c r="AC47" s="5">
        <f t="shared" si="25"/>
        <v>0</v>
      </c>
      <c r="AD47" s="4">
        <f t="shared" si="9"/>
        <v>0</v>
      </c>
      <c r="AE47" s="13"/>
      <c r="AF47" s="5">
        <f t="shared" si="26"/>
        <v>0</v>
      </c>
      <c r="AG47" s="11">
        <f t="shared" si="10"/>
        <v>0</v>
      </c>
      <c r="AH47" s="5">
        <f t="shared" si="27"/>
        <v>0</v>
      </c>
      <c r="AI47" s="4">
        <f t="shared" si="11"/>
        <v>0</v>
      </c>
      <c r="AJ47" s="13"/>
    </row>
    <row r="48" spans="1:36">
      <c r="A48" s="9" t="s">
        <v>62</v>
      </c>
      <c r="D48" s="1"/>
      <c r="E48" s="5">
        <v>24</v>
      </c>
      <c r="F48" s="11">
        <f t="shared" si="12"/>
        <v>1.92</v>
      </c>
      <c r="G48" s="11">
        <f t="shared" si="13"/>
        <v>0</v>
      </c>
      <c r="H48" s="11">
        <f t="shared" si="28"/>
        <v>0</v>
      </c>
      <c r="I48" s="4">
        <f t="shared" si="29"/>
        <v>0.08</v>
      </c>
      <c r="J48" s="5">
        <v>8</v>
      </c>
      <c r="L48" s="5">
        <f t="shared" si="14"/>
        <v>0</v>
      </c>
      <c r="M48" s="11">
        <f t="shared" si="15"/>
        <v>0</v>
      </c>
      <c r="N48" s="5">
        <f t="shared" si="16"/>
        <v>0</v>
      </c>
      <c r="O48" s="4">
        <f t="shared" si="17"/>
        <v>0</v>
      </c>
      <c r="P48" s="13"/>
      <c r="Q48" s="5">
        <f t="shared" si="18"/>
        <v>0</v>
      </c>
      <c r="R48" s="11">
        <f t="shared" si="19"/>
        <v>0</v>
      </c>
      <c r="S48" s="5">
        <f t="shared" si="20"/>
        <v>0</v>
      </c>
      <c r="T48" s="4">
        <f t="shared" si="21"/>
        <v>0</v>
      </c>
      <c r="U48" s="13"/>
      <c r="V48" s="5">
        <f t="shared" si="22"/>
        <v>0</v>
      </c>
      <c r="W48" s="11">
        <f t="shared" si="6"/>
        <v>0</v>
      </c>
      <c r="X48" s="5">
        <f t="shared" si="23"/>
        <v>0</v>
      </c>
      <c r="Y48" s="4">
        <f t="shared" si="7"/>
        <v>0</v>
      </c>
      <c r="Z48" s="13"/>
      <c r="AA48" s="5">
        <f t="shared" si="24"/>
        <v>0</v>
      </c>
      <c r="AB48" s="11">
        <f t="shared" si="8"/>
        <v>0</v>
      </c>
      <c r="AC48" s="5">
        <f t="shared" si="25"/>
        <v>0</v>
      </c>
      <c r="AD48" s="4">
        <f t="shared" si="9"/>
        <v>0</v>
      </c>
      <c r="AE48" s="13"/>
      <c r="AF48" s="5">
        <f t="shared" si="26"/>
        <v>0</v>
      </c>
      <c r="AG48" s="11">
        <f t="shared" si="10"/>
        <v>0</v>
      </c>
      <c r="AH48" s="5">
        <f t="shared" si="27"/>
        <v>0</v>
      </c>
      <c r="AI48" s="4">
        <f t="shared" si="11"/>
        <v>0</v>
      </c>
      <c r="AJ48" s="13"/>
    </row>
    <row r="49" spans="1:36">
      <c r="A49" s="9" t="s">
        <v>11</v>
      </c>
      <c r="D49" s="1"/>
      <c r="E49" s="5">
        <v>16</v>
      </c>
      <c r="F49" s="11">
        <f t="shared" si="12"/>
        <v>24.48</v>
      </c>
      <c r="G49" s="11">
        <f t="shared" si="13"/>
        <v>0</v>
      </c>
      <c r="H49" s="11">
        <f t="shared" si="28"/>
        <v>0</v>
      </c>
      <c r="I49" s="4">
        <f t="shared" si="29"/>
        <v>1.53</v>
      </c>
      <c r="J49" s="5">
        <v>153</v>
      </c>
      <c r="L49" s="5">
        <f t="shared" si="14"/>
        <v>0</v>
      </c>
      <c r="M49" s="11">
        <f t="shared" si="15"/>
        <v>0</v>
      </c>
      <c r="N49" s="5">
        <f t="shared" si="16"/>
        <v>0</v>
      </c>
      <c r="O49" s="4">
        <f t="shared" si="17"/>
        <v>0</v>
      </c>
      <c r="P49" s="13"/>
      <c r="Q49" s="5">
        <f t="shared" si="18"/>
        <v>0</v>
      </c>
      <c r="R49" s="11">
        <f t="shared" si="19"/>
        <v>0</v>
      </c>
      <c r="S49" s="5">
        <f t="shared" si="20"/>
        <v>0</v>
      </c>
      <c r="T49" s="4">
        <f t="shared" si="21"/>
        <v>0</v>
      </c>
      <c r="U49" s="13"/>
      <c r="V49" s="5">
        <f t="shared" si="22"/>
        <v>0</v>
      </c>
      <c r="W49" s="11">
        <f t="shared" si="6"/>
        <v>0</v>
      </c>
      <c r="X49" s="5">
        <f t="shared" si="23"/>
        <v>0</v>
      </c>
      <c r="Y49" s="4">
        <f t="shared" si="7"/>
        <v>0</v>
      </c>
      <c r="Z49" s="13"/>
      <c r="AA49" s="5">
        <f t="shared" si="24"/>
        <v>0</v>
      </c>
      <c r="AB49" s="11">
        <f t="shared" si="8"/>
        <v>0</v>
      </c>
      <c r="AC49" s="5">
        <f t="shared" si="25"/>
        <v>0</v>
      </c>
      <c r="AD49" s="4">
        <f t="shared" si="9"/>
        <v>0</v>
      </c>
      <c r="AE49" s="13"/>
      <c r="AF49" s="5">
        <f t="shared" si="26"/>
        <v>0</v>
      </c>
      <c r="AG49" s="11">
        <f t="shared" si="10"/>
        <v>0</v>
      </c>
      <c r="AH49" s="5">
        <f t="shared" si="27"/>
        <v>0</v>
      </c>
      <c r="AI49" s="4">
        <f t="shared" si="11"/>
        <v>0</v>
      </c>
      <c r="AJ49" s="13"/>
    </row>
    <row r="50" spans="1:36">
      <c r="A50" s="9" t="s">
        <v>63</v>
      </c>
      <c r="D50" s="1"/>
      <c r="E50" s="5">
        <v>3</v>
      </c>
      <c r="F50" s="11">
        <f t="shared" si="12"/>
        <v>0.69000000000000006</v>
      </c>
      <c r="G50" s="11">
        <f t="shared" si="13"/>
        <v>0</v>
      </c>
      <c r="H50" s="11">
        <f t="shared" si="28"/>
        <v>0</v>
      </c>
      <c r="I50" s="4">
        <f t="shared" si="29"/>
        <v>0.23</v>
      </c>
      <c r="J50" s="5">
        <v>23</v>
      </c>
      <c r="L50" s="5">
        <f t="shared" si="14"/>
        <v>0</v>
      </c>
      <c r="M50" s="11">
        <f t="shared" si="15"/>
        <v>0</v>
      </c>
      <c r="N50" s="5">
        <f t="shared" si="16"/>
        <v>0</v>
      </c>
      <c r="O50" s="4">
        <f t="shared" si="17"/>
        <v>0</v>
      </c>
      <c r="P50" s="13"/>
      <c r="Q50" s="5">
        <f t="shared" si="18"/>
        <v>0</v>
      </c>
      <c r="R50" s="11">
        <f t="shared" si="19"/>
        <v>0</v>
      </c>
      <c r="S50" s="5">
        <f t="shared" si="20"/>
        <v>0</v>
      </c>
      <c r="T50" s="4">
        <f t="shared" si="21"/>
        <v>0</v>
      </c>
      <c r="U50" s="13"/>
      <c r="V50" s="5">
        <f t="shared" si="22"/>
        <v>0</v>
      </c>
      <c r="W50" s="11">
        <f t="shared" si="6"/>
        <v>0</v>
      </c>
      <c r="X50" s="5">
        <f t="shared" si="23"/>
        <v>0</v>
      </c>
      <c r="Y50" s="4">
        <f t="shared" si="7"/>
        <v>0</v>
      </c>
      <c r="Z50" s="13"/>
      <c r="AA50" s="5">
        <f t="shared" si="24"/>
        <v>0</v>
      </c>
      <c r="AB50" s="11">
        <f t="shared" si="8"/>
        <v>0</v>
      </c>
      <c r="AC50" s="5">
        <f t="shared" si="25"/>
        <v>0</v>
      </c>
      <c r="AD50" s="4">
        <f t="shared" si="9"/>
        <v>0</v>
      </c>
      <c r="AE50" s="13"/>
      <c r="AF50" s="5">
        <f t="shared" si="26"/>
        <v>0</v>
      </c>
      <c r="AG50" s="11">
        <f t="shared" si="10"/>
        <v>0</v>
      </c>
      <c r="AH50" s="5">
        <f t="shared" si="27"/>
        <v>0</v>
      </c>
      <c r="AI50" s="4">
        <f t="shared" si="11"/>
        <v>0</v>
      </c>
      <c r="AJ50" s="13"/>
    </row>
    <row r="51" spans="1:36">
      <c r="A51" s="9" t="s">
        <v>33</v>
      </c>
      <c r="D51" s="1"/>
      <c r="E51" s="5">
        <v>99</v>
      </c>
      <c r="F51" s="11">
        <f t="shared" si="12"/>
        <v>82.17</v>
      </c>
      <c r="G51" s="11">
        <f t="shared" si="13"/>
        <v>0</v>
      </c>
      <c r="H51" s="11">
        <f t="shared" si="28"/>
        <v>0</v>
      </c>
      <c r="I51" s="4">
        <f t="shared" si="29"/>
        <v>0.83</v>
      </c>
      <c r="J51" s="5">
        <v>83</v>
      </c>
      <c r="L51" s="5">
        <f t="shared" si="14"/>
        <v>0</v>
      </c>
      <c r="M51" s="11">
        <f t="shared" si="15"/>
        <v>0</v>
      </c>
      <c r="N51" s="5">
        <f t="shared" si="16"/>
        <v>0</v>
      </c>
      <c r="O51" s="4">
        <f t="shared" si="17"/>
        <v>0</v>
      </c>
      <c r="P51" s="13"/>
      <c r="Q51" s="5">
        <f t="shared" si="18"/>
        <v>0</v>
      </c>
      <c r="R51" s="11">
        <f t="shared" si="19"/>
        <v>0</v>
      </c>
      <c r="S51" s="5">
        <f t="shared" si="20"/>
        <v>0</v>
      </c>
      <c r="T51" s="4">
        <f t="shared" si="21"/>
        <v>0</v>
      </c>
      <c r="U51" s="13"/>
      <c r="V51" s="5">
        <f t="shared" si="22"/>
        <v>0</v>
      </c>
      <c r="W51" s="11">
        <f t="shared" si="6"/>
        <v>0</v>
      </c>
      <c r="X51" s="5">
        <f t="shared" si="23"/>
        <v>0</v>
      </c>
      <c r="Y51" s="4">
        <f t="shared" si="7"/>
        <v>0</v>
      </c>
      <c r="Z51" s="13"/>
      <c r="AA51" s="5">
        <f t="shared" si="24"/>
        <v>0</v>
      </c>
      <c r="AB51" s="11">
        <f t="shared" si="8"/>
        <v>0</v>
      </c>
      <c r="AC51" s="5">
        <f t="shared" si="25"/>
        <v>0</v>
      </c>
      <c r="AD51" s="4">
        <f t="shared" si="9"/>
        <v>0</v>
      </c>
      <c r="AE51" s="13"/>
      <c r="AF51" s="5">
        <f t="shared" si="26"/>
        <v>0</v>
      </c>
      <c r="AG51" s="11">
        <f t="shared" si="10"/>
        <v>0</v>
      </c>
      <c r="AH51" s="5">
        <f t="shared" si="27"/>
        <v>0</v>
      </c>
      <c r="AI51" s="4">
        <f t="shared" si="11"/>
        <v>0</v>
      </c>
      <c r="AJ51" s="13"/>
    </row>
    <row r="52" spans="1:36">
      <c r="A52" s="10" t="s">
        <v>87</v>
      </c>
      <c r="B52" s="10"/>
      <c r="C52" s="10"/>
      <c r="D52" s="1"/>
      <c r="E52" s="5">
        <v>21</v>
      </c>
      <c r="F52" s="11">
        <f t="shared" si="12"/>
        <v>7.77</v>
      </c>
      <c r="G52" s="11">
        <f t="shared" si="13"/>
        <v>0</v>
      </c>
      <c r="H52" s="11">
        <f t="shared" si="28"/>
        <v>0</v>
      </c>
      <c r="I52" s="4">
        <f t="shared" si="29"/>
        <v>0.37</v>
      </c>
      <c r="J52" s="5">
        <v>37</v>
      </c>
      <c r="L52" s="5">
        <f t="shared" si="14"/>
        <v>0</v>
      </c>
      <c r="M52" s="11">
        <f t="shared" si="15"/>
        <v>0</v>
      </c>
      <c r="N52" s="5">
        <f t="shared" si="16"/>
        <v>0</v>
      </c>
      <c r="O52" s="4">
        <f t="shared" si="17"/>
        <v>0</v>
      </c>
      <c r="P52" s="13"/>
      <c r="Q52" s="5">
        <f t="shared" si="18"/>
        <v>0</v>
      </c>
      <c r="R52" s="11">
        <f t="shared" si="19"/>
        <v>0</v>
      </c>
      <c r="S52" s="5">
        <f t="shared" si="20"/>
        <v>0</v>
      </c>
      <c r="T52" s="4">
        <f t="shared" si="21"/>
        <v>0</v>
      </c>
      <c r="U52" s="13"/>
      <c r="V52" s="5">
        <f t="shared" si="22"/>
        <v>0</v>
      </c>
      <c r="W52" s="11">
        <f t="shared" si="6"/>
        <v>0</v>
      </c>
      <c r="X52" s="5">
        <f t="shared" si="23"/>
        <v>0</v>
      </c>
      <c r="Y52" s="4">
        <f t="shared" si="7"/>
        <v>0</v>
      </c>
      <c r="Z52" s="13"/>
      <c r="AA52" s="5">
        <f t="shared" si="24"/>
        <v>0</v>
      </c>
      <c r="AB52" s="11">
        <f t="shared" si="8"/>
        <v>0</v>
      </c>
      <c r="AC52" s="5">
        <f t="shared" si="25"/>
        <v>0</v>
      </c>
      <c r="AD52" s="4">
        <f t="shared" si="9"/>
        <v>0</v>
      </c>
      <c r="AE52" s="13"/>
      <c r="AF52" s="5">
        <f t="shared" si="26"/>
        <v>0</v>
      </c>
      <c r="AG52" s="11">
        <f t="shared" si="10"/>
        <v>0</v>
      </c>
      <c r="AH52" s="5">
        <f t="shared" si="27"/>
        <v>0</v>
      </c>
      <c r="AI52" s="4">
        <f t="shared" si="11"/>
        <v>0</v>
      </c>
      <c r="AJ52" s="13"/>
    </row>
    <row r="53" spans="1:36">
      <c r="A53" s="9" t="s">
        <v>19</v>
      </c>
      <c r="D53" s="1"/>
      <c r="E53" s="5">
        <v>16</v>
      </c>
      <c r="F53" s="11">
        <f t="shared" si="12"/>
        <v>9.92</v>
      </c>
      <c r="G53" s="11">
        <f t="shared" si="13"/>
        <v>0</v>
      </c>
      <c r="H53" s="11">
        <f t="shared" si="28"/>
        <v>0</v>
      </c>
      <c r="I53" s="4">
        <f t="shared" si="29"/>
        <v>0.62</v>
      </c>
      <c r="J53" s="5">
        <v>62</v>
      </c>
      <c r="L53" s="5">
        <f t="shared" si="14"/>
        <v>0</v>
      </c>
      <c r="M53" s="11">
        <f t="shared" si="15"/>
        <v>0</v>
      </c>
      <c r="N53" s="5">
        <f t="shared" si="16"/>
        <v>0</v>
      </c>
      <c r="O53" s="4">
        <f t="shared" si="17"/>
        <v>0</v>
      </c>
      <c r="P53" s="13"/>
      <c r="Q53" s="5">
        <f t="shared" si="18"/>
        <v>0</v>
      </c>
      <c r="R53" s="11">
        <f t="shared" si="19"/>
        <v>0</v>
      </c>
      <c r="S53" s="5">
        <f t="shared" si="20"/>
        <v>0</v>
      </c>
      <c r="T53" s="4">
        <f t="shared" si="21"/>
        <v>0</v>
      </c>
      <c r="U53" s="13"/>
      <c r="V53" s="5">
        <f t="shared" si="22"/>
        <v>0</v>
      </c>
      <c r="W53" s="11">
        <f t="shared" si="6"/>
        <v>0</v>
      </c>
      <c r="X53" s="5">
        <f t="shared" si="23"/>
        <v>0</v>
      </c>
      <c r="Y53" s="4">
        <f t="shared" si="7"/>
        <v>0</v>
      </c>
      <c r="Z53" s="13"/>
      <c r="AA53" s="5">
        <f t="shared" si="24"/>
        <v>0</v>
      </c>
      <c r="AB53" s="11">
        <f t="shared" si="8"/>
        <v>0</v>
      </c>
      <c r="AC53" s="5">
        <f t="shared" si="25"/>
        <v>0</v>
      </c>
      <c r="AD53" s="4">
        <f t="shared" si="9"/>
        <v>0</v>
      </c>
      <c r="AE53" s="13"/>
      <c r="AF53" s="5">
        <f t="shared" si="26"/>
        <v>0</v>
      </c>
      <c r="AG53" s="11">
        <f t="shared" si="10"/>
        <v>0</v>
      </c>
      <c r="AH53" s="5">
        <f t="shared" si="27"/>
        <v>0</v>
      </c>
      <c r="AI53" s="4">
        <f t="shared" si="11"/>
        <v>0</v>
      </c>
      <c r="AJ53" s="13"/>
    </row>
    <row r="54" spans="1:36">
      <c r="A54" s="10" t="s">
        <v>88</v>
      </c>
      <c r="B54" s="10"/>
      <c r="C54" s="10"/>
      <c r="D54" s="1"/>
      <c r="E54" s="5">
        <v>11</v>
      </c>
      <c r="F54" s="11">
        <f t="shared" si="12"/>
        <v>62.59</v>
      </c>
      <c r="G54" s="11">
        <f t="shared" si="13"/>
        <v>0</v>
      </c>
      <c r="H54" s="11">
        <f t="shared" si="28"/>
        <v>0</v>
      </c>
      <c r="I54" s="4">
        <f t="shared" si="29"/>
        <v>5.69</v>
      </c>
      <c r="J54" s="5">
        <v>569</v>
      </c>
      <c r="L54" s="5">
        <f t="shared" si="14"/>
        <v>0</v>
      </c>
      <c r="M54" s="11">
        <f t="shared" si="15"/>
        <v>0</v>
      </c>
      <c r="N54" s="5">
        <f t="shared" si="16"/>
        <v>0</v>
      </c>
      <c r="O54" s="4">
        <f t="shared" si="17"/>
        <v>0</v>
      </c>
      <c r="P54" s="13"/>
      <c r="Q54" s="5">
        <f t="shared" si="18"/>
        <v>0</v>
      </c>
      <c r="R54" s="11">
        <f t="shared" si="19"/>
        <v>0</v>
      </c>
      <c r="S54" s="5">
        <f t="shared" si="20"/>
        <v>0</v>
      </c>
      <c r="T54" s="4">
        <f t="shared" si="21"/>
        <v>0</v>
      </c>
      <c r="U54" s="13"/>
      <c r="V54" s="5">
        <f t="shared" si="22"/>
        <v>0</v>
      </c>
      <c r="W54" s="11">
        <f t="shared" si="6"/>
        <v>0</v>
      </c>
      <c r="X54" s="5">
        <f t="shared" si="23"/>
        <v>0</v>
      </c>
      <c r="Y54" s="4">
        <f t="shared" si="7"/>
        <v>0</v>
      </c>
      <c r="Z54" s="13"/>
      <c r="AA54" s="5">
        <f t="shared" si="24"/>
        <v>0</v>
      </c>
      <c r="AB54" s="11">
        <f t="shared" si="8"/>
        <v>0</v>
      </c>
      <c r="AC54" s="5">
        <f t="shared" si="25"/>
        <v>0</v>
      </c>
      <c r="AD54" s="4">
        <f t="shared" si="9"/>
        <v>0</v>
      </c>
      <c r="AE54" s="13"/>
      <c r="AF54" s="5">
        <f t="shared" si="26"/>
        <v>0</v>
      </c>
      <c r="AG54" s="11">
        <f t="shared" si="10"/>
        <v>0</v>
      </c>
      <c r="AH54" s="5">
        <f t="shared" si="27"/>
        <v>0</v>
      </c>
      <c r="AI54" s="4">
        <f t="shared" si="11"/>
        <v>0</v>
      </c>
      <c r="AJ54" s="13"/>
    </row>
    <row r="55" spans="1:36">
      <c r="A55" s="10" t="s">
        <v>89</v>
      </c>
      <c r="B55" s="10"/>
      <c r="C55" s="10"/>
      <c r="D55" s="1"/>
      <c r="E55" s="5">
        <v>11</v>
      </c>
      <c r="F55" s="11">
        <f t="shared" si="12"/>
        <v>38.06</v>
      </c>
      <c r="G55" s="11">
        <f t="shared" si="13"/>
        <v>0</v>
      </c>
      <c r="H55" s="11">
        <f t="shared" si="28"/>
        <v>0</v>
      </c>
      <c r="I55" s="4">
        <f t="shared" si="29"/>
        <v>3.46</v>
      </c>
      <c r="J55" s="5">
        <v>346</v>
      </c>
      <c r="L55" s="5">
        <f t="shared" si="14"/>
        <v>0</v>
      </c>
      <c r="M55" s="11">
        <f t="shared" si="15"/>
        <v>0</v>
      </c>
      <c r="N55" s="5">
        <f t="shared" si="16"/>
        <v>0</v>
      </c>
      <c r="O55" s="4">
        <f t="shared" si="17"/>
        <v>0</v>
      </c>
      <c r="P55" s="13"/>
      <c r="Q55" s="5">
        <f t="shared" si="18"/>
        <v>0</v>
      </c>
      <c r="R55" s="11">
        <f t="shared" si="19"/>
        <v>0</v>
      </c>
      <c r="S55" s="5">
        <f t="shared" si="20"/>
        <v>0</v>
      </c>
      <c r="T55" s="4">
        <f t="shared" si="21"/>
        <v>0</v>
      </c>
      <c r="U55" s="13"/>
      <c r="V55" s="5">
        <f t="shared" si="22"/>
        <v>0</v>
      </c>
      <c r="W55" s="11">
        <f t="shared" si="6"/>
        <v>0</v>
      </c>
      <c r="X55" s="5">
        <f t="shared" si="23"/>
        <v>0</v>
      </c>
      <c r="Y55" s="4">
        <f t="shared" si="7"/>
        <v>0</v>
      </c>
      <c r="Z55" s="13"/>
      <c r="AA55" s="5">
        <f t="shared" si="24"/>
        <v>0</v>
      </c>
      <c r="AB55" s="11">
        <f t="shared" si="8"/>
        <v>0</v>
      </c>
      <c r="AC55" s="5">
        <f t="shared" si="25"/>
        <v>0</v>
      </c>
      <c r="AD55" s="4">
        <f t="shared" si="9"/>
        <v>0</v>
      </c>
      <c r="AE55" s="13"/>
      <c r="AF55" s="5">
        <f t="shared" si="26"/>
        <v>0</v>
      </c>
      <c r="AG55" s="11">
        <f t="shared" si="10"/>
        <v>0</v>
      </c>
      <c r="AH55" s="5">
        <f t="shared" si="27"/>
        <v>0</v>
      </c>
      <c r="AI55" s="4">
        <f t="shared" si="11"/>
        <v>0</v>
      </c>
      <c r="AJ55" s="13"/>
    </row>
    <row r="56" spans="1:36">
      <c r="A56" s="10" t="s">
        <v>90</v>
      </c>
      <c r="B56" s="10"/>
      <c r="C56" s="10"/>
      <c r="D56" s="1"/>
      <c r="E56" s="5">
        <v>60</v>
      </c>
      <c r="F56" s="11">
        <f t="shared" si="12"/>
        <v>100.8</v>
      </c>
      <c r="G56" s="11">
        <f t="shared" si="13"/>
        <v>0</v>
      </c>
      <c r="H56" s="11">
        <f t="shared" si="28"/>
        <v>0</v>
      </c>
      <c r="I56" s="4">
        <f t="shared" si="29"/>
        <v>1.68</v>
      </c>
      <c r="J56" s="5">
        <v>168</v>
      </c>
      <c r="L56" s="5">
        <f t="shared" si="14"/>
        <v>0</v>
      </c>
      <c r="M56" s="11">
        <f t="shared" si="15"/>
        <v>0</v>
      </c>
      <c r="N56" s="5">
        <f t="shared" si="16"/>
        <v>0</v>
      </c>
      <c r="O56" s="4">
        <f t="shared" si="17"/>
        <v>0</v>
      </c>
      <c r="P56" s="13"/>
      <c r="Q56" s="5">
        <f t="shared" si="18"/>
        <v>0</v>
      </c>
      <c r="R56" s="11">
        <f t="shared" si="19"/>
        <v>0</v>
      </c>
      <c r="S56" s="5">
        <f t="shared" si="20"/>
        <v>0</v>
      </c>
      <c r="T56" s="4">
        <f t="shared" si="21"/>
        <v>0</v>
      </c>
      <c r="U56" s="13"/>
      <c r="V56" s="5">
        <f t="shared" si="22"/>
        <v>0</v>
      </c>
      <c r="W56" s="11">
        <f t="shared" si="6"/>
        <v>0</v>
      </c>
      <c r="X56" s="5">
        <f t="shared" si="23"/>
        <v>0</v>
      </c>
      <c r="Y56" s="4">
        <f t="shared" si="7"/>
        <v>0</v>
      </c>
      <c r="Z56" s="13"/>
      <c r="AA56" s="5">
        <f t="shared" si="24"/>
        <v>0</v>
      </c>
      <c r="AB56" s="11">
        <f t="shared" si="8"/>
        <v>0</v>
      </c>
      <c r="AC56" s="5">
        <f t="shared" si="25"/>
        <v>0</v>
      </c>
      <c r="AD56" s="4">
        <f t="shared" si="9"/>
        <v>0</v>
      </c>
      <c r="AE56" s="13"/>
      <c r="AF56" s="5">
        <f t="shared" si="26"/>
        <v>0</v>
      </c>
      <c r="AG56" s="11">
        <f t="shared" si="10"/>
        <v>0</v>
      </c>
      <c r="AH56" s="5">
        <f t="shared" si="27"/>
        <v>0</v>
      </c>
      <c r="AI56" s="4">
        <f t="shared" si="11"/>
        <v>0</v>
      </c>
      <c r="AJ56" s="13"/>
    </row>
    <row r="57" spans="1:36">
      <c r="A57" s="10" t="s">
        <v>91</v>
      </c>
      <c r="B57" s="10"/>
      <c r="C57" s="10"/>
      <c r="D57" s="1"/>
      <c r="E57" s="5">
        <v>100</v>
      </c>
      <c r="F57" s="11">
        <f t="shared" si="12"/>
        <v>5</v>
      </c>
      <c r="G57" s="11">
        <f t="shared" si="13"/>
        <v>0</v>
      </c>
      <c r="H57" s="11">
        <f t="shared" si="28"/>
        <v>0</v>
      </c>
      <c r="I57" s="4">
        <f t="shared" si="29"/>
        <v>0.05</v>
      </c>
      <c r="J57" s="5">
        <v>5</v>
      </c>
      <c r="L57" s="5">
        <f t="shared" si="14"/>
        <v>0</v>
      </c>
      <c r="M57" s="11">
        <f t="shared" si="15"/>
        <v>0</v>
      </c>
      <c r="N57" s="5">
        <f t="shared" si="16"/>
        <v>0</v>
      </c>
      <c r="O57" s="4">
        <f t="shared" si="17"/>
        <v>0</v>
      </c>
      <c r="P57" s="13"/>
      <c r="Q57" s="5">
        <f t="shared" si="18"/>
        <v>0</v>
      </c>
      <c r="R57" s="11">
        <f t="shared" si="19"/>
        <v>0</v>
      </c>
      <c r="S57" s="5">
        <f t="shared" si="20"/>
        <v>0</v>
      </c>
      <c r="T57" s="4">
        <f t="shared" si="21"/>
        <v>0</v>
      </c>
      <c r="U57" s="13"/>
      <c r="V57" s="5">
        <f t="shared" si="22"/>
        <v>0</v>
      </c>
      <c r="W57" s="11">
        <f t="shared" si="6"/>
        <v>0</v>
      </c>
      <c r="X57" s="5">
        <f t="shared" si="23"/>
        <v>0</v>
      </c>
      <c r="Y57" s="4">
        <f t="shared" si="7"/>
        <v>0</v>
      </c>
      <c r="Z57" s="13"/>
      <c r="AA57" s="5">
        <f t="shared" si="24"/>
        <v>0</v>
      </c>
      <c r="AB57" s="11">
        <f t="shared" si="8"/>
        <v>0</v>
      </c>
      <c r="AC57" s="5">
        <f t="shared" si="25"/>
        <v>0</v>
      </c>
      <c r="AD57" s="4">
        <f t="shared" si="9"/>
        <v>0</v>
      </c>
      <c r="AE57" s="13"/>
      <c r="AF57" s="5">
        <f t="shared" si="26"/>
        <v>0</v>
      </c>
      <c r="AG57" s="11">
        <f t="shared" si="10"/>
        <v>0</v>
      </c>
      <c r="AH57" s="5">
        <f t="shared" si="27"/>
        <v>0</v>
      </c>
      <c r="AI57" s="4">
        <f t="shared" si="11"/>
        <v>0</v>
      </c>
      <c r="AJ57" s="13"/>
    </row>
    <row r="58" spans="1:36">
      <c r="A58" s="10" t="s">
        <v>92</v>
      </c>
      <c r="B58" s="10"/>
      <c r="C58" s="10"/>
      <c r="D58" s="1"/>
      <c r="E58" s="5">
        <v>100</v>
      </c>
      <c r="F58" s="11">
        <f t="shared" si="12"/>
        <v>74</v>
      </c>
      <c r="G58" s="11">
        <f t="shared" si="13"/>
        <v>0</v>
      </c>
      <c r="H58" s="11">
        <f t="shared" si="28"/>
        <v>0</v>
      </c>
      <c r="I58" s="4">
        <f t="shared" si="29"/>
        <v>0.74</v>
      </c>
      <c r="J58" s="5">
        <v>74</v>
      </c>
      <c r="L58" s="5">
        <f t="shared" si="14"/>
        <v>0</v>
      </c>
      <c r="M58" s="11">
        <f t="shared" si="15"/>
        <v>0</v>
      </c>
      <c r="N58" s="5">
        <f t="shared" si="16"/>
        <v>0</v>
      </c>
      <c r="O58" s="4">
        <f t="shared" si="17"/>
        <v>0</v>
      </c>
      <c r="P58" s="13"/>
      <c r="Q58" s="5">
        <f t="shared" si="18"/>
        <v>0</v>
      </c>
      <c r="R58" s="11">
        <f t="shared" si="19"/>
        <v>0</v>
      </c>
      <c r="S58" s="5">
        <f t="shared" si="20"/>
        <v>0</v>
      </c>
      <c r="T58" s="4">
        <f t="shared" si="21"/>
        <v>0</v>
      </c>
      <c r="U58" s="13"/>
      <c r="V58" s="5">
        <f t="shared" si="22"/>
        <v>0</v>
      </c>
      <c r="W58" s="11">
        <f t="shared" si="6"/>
        <v>0</v>
      </c>
      <c r="X58" s="5">
        <f t="shared" si="23"/>
        <v>0</v>
      </c>
      <c r="Y58" s="4">
        <f t="shared" si="7"/>
        <v>0</v>
      </c>
      <c r="Z58" s="13"/>
      <c r="AA58" s="5">
        <f t="shared" si="24"/>
        <v>0</v>
      </c>
      <c r="AB58" s="11">
        <f t="shared" si="8"/>
        <v>0</v>
      </c>
      <c r="AC58" s="5">
        <f t="shared" si="25"/>
        <v>0</v>
      </c>
      <c r="AD58" s="4">
        <f t="shared" si="9"/>
        <v>0</v>
      </c>
      <c r="AE58" s="13"/>
      <c r="AF58" s="5">
        <f t="shared" si="26"/>
        <v>0</v>
      </c>
      <c r="AG58" s="11">
        <f t="shared" si="10"/>
        <v>0</v>
      </c>
      <c r="AH58" s="5">
        <f t="shared" si="27"/>
        <v>0</v>
      </c>
      <c r="AI58" s="4">
        <f t="shared" si="11"/>
        <v>0</v>
      </c>
      <c r="AJ58" s="13"/>
    </row>
    <row r="59" spans="1:36">
      <c r="A59" s="9" t="s">
        <v>21</v>
      </c>
      <c r="D59" s="1"/>
      <c r="E59" s="5">
        <v>150</v>
      </c>
      <c r="F59" s="11">
        <f t="shared" si="12"/>
        <v>84.000000000000014</v>
      </c>
      <c r="G59" s="11">
        <f t="shared" si="13"/>
        <v>0</v>
      </c>
      <c r="H59" s="11">
        <f t="shared" si="28"/>
        <v>0</v>
      </c>
      <c r="I59" s="4">
        <f t="shared" si="29"/>
        <v>0.56000000000000005</v>
      </c>
      <c r="J59" s="5">
        <v>56</v>
      </c>
      <c r="L59" s="5">
        <f t="shared" si="14"/>
        <v>0</v>
      </c>
      <c r="M59" s="11">
        <f t="shared" si="15"/>
        <v>0</v>
      </c>
      <c r="N59" s="5">
        <f t="shared" si="16"/>
        <v>0</v>
      </c>
      <c r="O59" s="4">
        <f t="shared" si="17"/>
        <v>0</v>
      </c>
      <c r="P59" s="13"/>
      <c r="Q59" s="5">
        <f t="shared" si="18"/>
        <v>0</v>
      </c>
      <c r="R59" s="11">
        <f t="shared" si="19"/>
        <v>0</v>
      </c>
      <c r="S59" s="5">
        <f t="shared" si="20"/>
        <v>0</v>
      </c>
      <c r="T59" s="4">
        <f t="shared" si="21"/>
        <v>0</v>
      </c>
      <c r="U59" s="13"/>
      <c r="V59" s="5">
        <f t="shared" si="22"/>
        <v>0</v>
      </c>
      <c r="W59" s="11">
        <f t="shared" si="6"/>
        <v>0</v>
      </c>
      <c r="X59" s="5">
        <f t="shared" si="23"/>
        <v>0</v>
      </c>
      <c r="Y59" s="4">
        <f t="shared" si="7"/>
        <v>0</v>
      </c>
      <c r="Z59" s="13"/>
      <c r="AA59" s="5">
        <f t="shared" si="24"/>
        <v>0</v>
      </c>
      <c r="AB59" s="11">
        <f t="shared" si="8"/>
        <v>0</v>
      </c>
      <c r="AC59" s="5">
        <f t="shared" si="25"/>
        <v>0</v>
      </c>
      <c r="AD59" s="4">
        <f t="shared" si="9"/>
        <v>0</v>
      </c>
      <c r="AE59" s="13"/>
      <c r="AF59" s="5">
        <f t="shared" si="26"/>
        <v>0</v>
      </c>
      <c r="AG59" s="11">
        <f t="shared" si="10"/>
        <v>0</v>
      </c>
      <c r="AH59" s="5">
        <f t="shared" si="27"/>
        <v>0</v>
      </c>
      <c r="AI59" s="4">
        <f t="shared" si="11"/>
        <v>0</v>
      </c>
      <c r="AJ59" s="13"/>
    </row>
    <row r="60" spans="1:36">
      <c r="A60" s="9" t="s">
        <v>4</v>
      </c>
      <c r="D60" s="1"/>
      <c r="E60" s="5">
        <v>2</v>
      </c>
      <c r="F60" s="11">
        <f t="shared" si="12"/>
        <v>46.38</v>
      </c>
      <c r="G60" s="11">
        <f t="shared" si="13"/>
        <v>0</v>
      </c>
      <c r="H60" s="11">
        <f t="shared" si="28"/>
        <v>0</v>
      </c>
      <c r="I60" s="4">
        <f t="shared" si="29"/>
        <v>23.19</v>
      </c>
      <c r="J60" s="5">
        <v>2319</v>
      </c>
      <c r="L60" s="5">
        <f t="shared" si="14"/>
        <v>0</v>
      </c>
      <c r="M60" s="11">
        <f t="shared" si="15"/>
        <v>0</v>
      </c>
      <c r="N60" s="5">
        <f t="shared" si="16"/>
        <v>0</v>
      </c>
      <c r="O60" s="4">
        <f t="shared" si="17"/>
        <v>0</v>
      </c>
      <c r="P60" s="13"/>
      <c r="Q60" s="5">
        <f t="shared" si="18"/>
        <v>0</v>
      </c>
      <c r="R60" s="11">
        <f t="shared" si="19"/>
        <v>0</v>
      </c>
      <c r="S60" s="5">
        <f t="shared" si="20"/>
        <v>0</v>
      </c>
      <c r="T60" s="4">
        <f t="shared" si="21"/>
        <v>0</v>
      </c>
      <c r="U60" s="13"/>
      <c r="V60" s="5">
        <f t="shared" si="22"/>
        <v>0</v>
      </c>
      <c r="W60" s="11">
        <f t="shared" si="6"/>
        <v>0</v>
      </c>
      <c r="X60" s="5">
        <f t="shared" si="23"/>
        <v>0</v>
      </c>
      <c r="Y60" s="4">
        <f t="shared" si="7"/>
        <v>0</v>
      </c>
      <c r="Z60" s="13"/>
      <c r="AA60" s="5">
        <f t="shared" si="24"/>
        <v>0</v>
      </c>
      <c r="AB60" s="11">
        <f t="shared" si="8"/>
        <v>0</v>
      </c>
      <c r="AC60" s="5">
        <f t="shared" si="25"/>
        <v>0</v>
      </c>
      <c r="AD60" s="4">
        <f t="shared" si="9"/>
        <v>0</v>
      </c>
      <c r="AE60" s="13"/>
      <c r="AF60" s="5">
        <f t="shared" si="26"/>
        <v>0</v>
      </c>
      <c r="AG60" s="11">
        <f t="shared" si="10"/>
        <v>0</v>
      </c>
      <c r="AH60" s="5">
        <f t="shared" si="27"/>
        <v>0</v>
      </c>
      <c r="AI60" s="4">
        <f t="shared" si="11"/>
        <v>0</v>
      </c>
      <c r="AJ60" s="13"/>
    </row>
    <row r="61" spans="1:36">
      <c r="A61" s="9" t="s">
        <v>32</v>
      </c>
      <c r="D61" s="1"/>
      <c r="E61" s="5">
        <v>2</v>
      </c>
      <c r="F61" s="11">
        <f t="shared" si="12"/>
        <v>0.5</v>
      </c>
      <c r="G61" s="11">
        <f t="shared" si="13"/>
        <v>0</v>
      </c>
      <c r="H61" s="11">
        <f t="shared" si="28"/>
        <v>0</v>
      </c>
      <c r="I61" s="4">
        <f t="shared" si="29"/>
        <v>0.25</v>
      </c>
      <c r="J61" s="5">
        <v>25</v>
      </c>
      <c r="L61" s="5">
        <f t="shared" si="14"/>
        <v>0</v>
      </c>
      <c r="M61" s="11">
        <f t="shared" si="15"/>
        <v>0</v>
      </c>
      <c r="N61" s="5">
        <f t="shared" si="16"/>
        <v>0</v>
      </c>
      <c r="O61" s="4">
        <f t="shared" si="17"/>
        <v>0</v>
      </c>
      <c r="P61" s="13"/>
      <c r="Q61" s="5">
        <f t="shared" si="18"/>
        <v>0</v>
      </c>
      <c r="R61" s="11">
        <f t="shared" si="19"/>
        <v>0</v>
      </c>
      <c r="S61" s="5">
        <f t="shared" si="20"/>
        <v>0</v>
      </c>
      <c r="T61" s="4">
        <f t="shared" si="21"/>
        <v>0</v>
      </c>
      <c r="U61" s="13"/>
      <c r="V61" s="5">
        <f t="shared" si="22"/>
        <v>0</v>
      </c>
      <c r="W61" s="11">
        <f t="shared" si="6"/>
        <v>0</v>
      </c>
      <c r="X61" s="5">
        <f t="shared" si="23"/>
        <v>0</v>
      </c>
      <c r="Y61" s="4">
        <f t="shared" si="7"/>
        <v>0</v>
      </c>
      <c r="Z61" s="13"/>
      <c r="AA61" s="5">
        <f t="shared" si="24"/>
        <v>0</v>
      </c>
      <c r="AB61" s="11">
        <f t="shared" si="8"/>
        <v>0</v>
      </c>
      <c r="AC61" s="5">
        <f t="shared" si="25"/>
        <v>0</v>
      </c>
      <c r="AD61" s="4">
        <f t="shared" si="9"/>
        <v>0</v>
      </c>
      <c r="AE61" s="13"/>
      <c r="AF61" s="5">
        <f t="shared" si="26"/>
        <v>0</v>
      </c>
      <c r="AG61" s="11">
        <f t="shared" si="10"/>
        <v>0</v>
      </c>
      <c r="AH61" s="5">
        <f t="shared" si="27"/>
        <v>0</v>
      </c>
      <c r="AI61" s="4">
        <f t="shared" si="11"/>
        <v>0</v>
      </c>
      <c r="AJ61" s="13"/>
    </row>
    <row r="62" spans="1:36">
      <c r="A62" s="9" t="s">
        <v>20</v>
      </c>
      <c r="D62" s="1"/>
      <c r="E62" s="5">
        <v>99</v>
      </c>
      <c r="F62" s="11">
        <f t="shared" si="12"/>
        <v>58.41</v>
      </c>
      <c r="G62" s="11">
        <f t="shared" si="13"/>
        <v>0</v>
      </c>
      <c r="H62" s="11">
        <f t="shared" si="28"/>
        <v>0</v>
      </c>
      <c r="I62" s="4">
        <f t="shared" si="29"/>
        <v>0.59</v>
      </c>
      <c r="J62" s="5">
        <v>59</v>
      </c>
      <c r="L62" s="5">
        <f t="shared" si="14"/>
        <v>0</v>
      </c>
      <c r="M62" s="11">
        <f t="shared" si="15"/>
        <v>0</v>
      </c>
      <c r="N62" s="5">
        <f t="shared" si="16"/>
        <v>0</v>
      </c>
      <c r="O62" s="4">
        <f t="shared" si="17"/>
        <v>0</v>
      </c>
      <c r="P62" s="13"/>
      <c r="Q62" s="5">
        <f t="shared" si="18"/>
        <v>0</v>
      </c>
      <c r="R62" s="11">
        <f t="shared" si="19"/>
        <v>0</v>
      </c>
      <c r="S62" s="5">
        <f t="shared" si="20"/>
        <v>0</v>
      </c>
      <c r="T62" s="4">
        <f t="shared" si="21"/>
        <v>0</v>
      </c>
      <c r="U62" s="13"/>
      <c r="V62" s="5">
        <f t="shared" si="22"/>
        <v>0</v>
      </c>
      <c r="W62" s="11">
        <f t="shared" si="6"/>
        <v>0</v>
      </c>
      <c r="X62" s="5">
        <f t="shared" si="23"/>
        <v>0</v>
      </c>
      <c r="Y62" s="4">
        <f t="shared" si="7"/>
        <v>0</v>
      </c>
      <c r="Z62" s="13"/>
      <c r="AA62" s="5">
        <f t="shared" si="24"/>
        <v>0</v>
      </c>
      <c r="AB62" s="11">
        <f t="shared" si="8"/>
        <v>0</v>
      </c>
      <c r="AC62" s="5">
        <f t="shared" si="25"/>
        <v>0</v>
      </c>
      <c r="AD62" s="4">
        <f t="shared" si="9"/>
        <v>0</v>
      </c>
      <c r="AE62" s="13"/>
      <c r="AF62" s="5">
        <f t="shared" si="26"/>
        <v>0</v>
      </c>
      <c r="AG62" s="11">
        <f t="shared" si="10"/>
        <v>0</v>
      </c>
      <c r="AH62" s="5">
        <f t="shared" si="27"/>
        <v>0</v>
      </c>
      <c r="AI62" s="4">
        <f t="shared" si="11"/>
        <v>0</v>
      </c>
      <c r="AJ62" s="13"/>
    </row>
    <row r="63" spans="1:36">
      <c r="A63" s="9" t="s">
        <v>40</v>
      </c>
      <c r="D63" s="1"/>
      <c r="E63" s="5">
        <v>138</v>
      </c>
      <c r="F63" s="11">
        <f t="shared" si="12"/>
        <v>23.46</v>
      </c>
      <c r="G63" s="11">
        <f t="shared" si="13"/>
        <v>0</v>
      </c>
      <c r="H63" s="11">
        <f t="shared" si="28"/>
        <v>0</v>
      </c>
      <c r="I63" s="4">
        <f t="shared" si="29"/>
        <v>0.17</v>
      </c>
      <c r="J63" s="5">
        <v>17</v>
      </c>
      <c r="L63" s="5">
        <f t="shared" si="14"/>
        <v>0</v>
      </c>
      <c r="M63" s="11">
        <f t="shared" si="15"/>
        <v>0</v>
      </c>
      <c r="N63" s="5">
        <f t="shared" si="16"/>
        <v>0</v>
      </c>
      <c r="O63" s="4">
        <f t="shared" si="17"/>
        <v>0</v>
      </c>
      <c r="P63" s="13"/>
      <c r="Q63" s="5">
        <f t="shared" si="18"/>
        <v>0</v>
      </c>
      <c r="R63" s="11">
        <f t="shared" si="19"/>
        <v>0</v>
      </c>
      <c r="S63" s="5">
        <f t="shared" si="20"/>
        <v>0</v>
      </c>
      <c r="T63" s="4">
        <f t="shared" si="21"/>
        <v>0</v>
      </c>
      <c r="U63" s="13"/>
      <c r="V63" s="5">
        <f t="shared" si="22"/>
        <v>0</v>
      </c>
      <c r="W63" s="11">
        <f t="shared" si="6"/>
        <v>0</v>
      </c>
      <c r="X63" s="5">
        <f t="shared" si="23"/>
        <v>0</v>
      </c>
      <c r="Y63" s="4">
        <f t="shared" si="7"/>
        <v>0</v>
      </c>
      <c r="Z63" s="13"/>
      <c r="AA63" s="5">
        <f t="shared" si="24"/>
        <v>0</v>
      </c>
      <c r="AB63" s="11">
        <f t="shared" si="8"/>
        <v>0</v>
      </c>
      <c r="AC63" s="5">
        <f t="shared" si="25"/>
        <v>0</v>
      </c>
      <c r="AD63" s="4">
        <f t="shared" si="9"/>
        <v>0</v>
      </c>
      <c r="AE63" s="13"/>
      <c r="AF63" s="5">
        <f t="shared" si="26"/>
        <v>0</v>
      </c>
      <c r="AG63" s="11">
        <f t="shared" si="10"/>
        <v>0</v>
      </c>
      <c r="AH63" s="5">
        <f t="shared" si="27"/>
        <v>0</v>
      </c>
      <c r="AI63" s="4">
        <f t="shared" si="11"/>
        <v>0</v>
      </c>
      <c r="AJ63" s="13"/>
    </row>
    <row r="64" spans="1:36">
      <c r="A64" s="12" t="s">
        <v>7</v>
      </c>
      <c r="B64" s="12"/>
      <c r="C64" s="12"/>
      <c r="D64" s="2"/>
      <c r="E64" s="5">
        <v>30</v>
      </c>
      <c r="F64" s="11">
        <f t="shared" si="12"/>
        <v>147.89999999999998</v>
      </c>
      <c r="G64" s="11">
        <f t="shared" si="13"/>
        <v>0</v>
      </c>
      <c r="H64" s="11">
        <f t="shared" si="28"/>
        <v>0</v>
      </c>
      <c r="I64" s="4">
        <f t="shared" si="29"/>
        <v>4.93</v>
      </c>
      <c r="J64" s="5">
        <v>493</v>
      </c>
      <c r="L64" s="5">
        <f t="shared" si="14"/>
        <v>0</v>
      </c>
      <c r="M64" s="11">
        <f t="shared" si="15"/>
        <v>0</v>
      </c>
      <c r="N64" s="5">
        <f t="shared" si="16"/>
        <v>0</v>
      </c>
      <c r="O64" s="4">
        <f t="shared" si="17"/>
        <v>0</v>
      </c>
      <c r="P64" s="13"/>
      <c r="Q64" s="5">
        <f t="shared" si="18"/>
        <v>0</v>
      </c>
      <c r="R64" s="11">
        <f t="shared" si="19"/>
        <v>0</v>
      </c>
      <c r="S64" s="5">
        <f t="shared" si="20"/>
        <v>0</v>
      </c>
      <c r="T64" s="4">
        <f t="shared" si="21"/>
        <v>0</v>
      </c>
      <c r="U64" s="13"/>
      <c r="V64" s="5">
        <f t="shared" si="22"/>
        <v>0</v>
      </c>
      <c r="W64" s="11">
        <f t="shared" si="6"/>
        <v>0</v>
      </c>
      <c r="X64" s="5">
        <f t="shared" si="23"/>
        <v>0</v>
      </c>
      <c r="Y64" s="4">
        <f t="shared" si="7"/>
        <v>0</v>
      </c>
      <c r="Z64" s="13"/>
      <c r="AA64" s="5">
        <f t="shared" si="24"/>
        <v>0</v>
      </c>
      <c r="AB64" s="11">
        <f t="shared" si="8"/>
        <v>0</v>
      </c>
      <c r="AC64" s="5">
        <f t="shared" si="25"/>
        <v>0</v>
      </c>
      <c r="AD64" s="4">
        <f t="shared" si="9"/>
        <v>0</v>
      </c>
      <c r="AE64" s="13"/>
      <c r="AF64" s="5">
        <f t="shared" si="26"/>
        <v>0</v>
      </c>
      <c r="AG64" s="11">
        <f t="shared" si="10"/>
        <v>0</v>
      </c>
      <c r="AH64" s="5">
        <f t="shared" si="27"/>
        <v>0</v>
      </c>
      <c r="AI64" s="4">
        <f t="shared" si="11"/>
        <v>0</v>
      </c>
      <c r="AJ64" s="13"/>
    </row>
    <row r="65" spans="1:36" ht="14.25" customHeight="1">
      <c r="A65" s="9" t="s">
        <v>45</v>
      </c>
      <c r="D65" s="1"/>
      <c r="E65" s="5">
        <v>20</v>
      </c>
      <c r="F65" s="11">
        <f t="shared" si="12"/>
        <v>0.89999999999999991</v>
      </c>
      <c r="G65" s="11">
        <f t="shared" si="13"/>
        <v>0</v>
      </c>
      <c r="H65" s="11">
        <f t="shared" si="28"/>
        <v>0</v>
      </c>
      <c r="I65" s="4">
        <f t="shared" si="29"/>
        <v>4.4999999999999998E-2</v>
      </c>
      <c r="J65" s="5">
        <v>4.5</v>
      </c>
      <c r="L65" s="5">
        <f t="shared" si="14"/>
        <v>0</v>
      </c>
      <c r="M65" s="11">
        <f t="shared" si="15"/>
        <v>0</v>
      </c>
      <c r="N65" s="5">
        <f t="shared" si="16"/>
        <v>0</v>
      </c>
      <c r="O65" s="4">
        <f t="shared" si="17"/>
        <v>0</v>
      </c>
      <c r="P65" s="13"/>
      <c r="Q65" s="5">
        <f t="shared" si="18"/>
        <v>0</v>
      </c>
      <c r="R65" s="11">
        <f t="shared" si="19"/>
        <v>0</v>
      </c>
      <c r="S65" s="5">
        <f t="shared" si="20"/>
        <v>0</v>
      </c>
      <c r="T65" s="4">
        <f t="shared" si="21"/>
        <v>0</v>
      </c>
      <c r="U65" s="13"/>
      <c r="V65" s="5">
        <f t="shared" si="22"/>
        <v>0</v>
      </c>
      <c r="W65" s="11">
        <f t="shared" si="6"/>
        <v>0</v>
      </c>
      <c r="X65" s="5">
        <f t="shared" si="23"/>
        <v>0</v>
      </c>
      <c r="Y65" s="4">
        <f t="shared" si="7"/>
        <v>0</v>
      </c>
      <c r="Z65" s="13"/>
      <c r="AA65" s="5">
        <f t="shared" si="24"/>
        <v>0</v>
      </c>
      <c r="AB65" s="11">
        <f t="shared" si="8"/>
        <v>0</v>
      </c>
      <c r="AC65" s="5">
        <f t="shared" si="25"/>
        <v>0</v>
      </c>
      <c r="AD65" s="4">
        <f t="shared" si="9"/>
        <v>0</v>
      </c>
      <c r="AE65" s="13"/>
      <c r="AF65" s="5">
        <f t="shared" si="26"/>
        <v>0</v>
      </c>
      <c r="AG65" s="11">
        <f t="shared" si="10"/>
        <v>0</v>
      </c>
      <c r="AH65" s="5">
        <f t="shared" si="27"/>
        <v>0</v>
      </c>
      <c r="AI65" s="4">
        <f t="shared" si="11"/>
        <v>0</v>
      </c>
      <c r="AJ65" s="13"/>
    </row>
    <row r="66" spans="1:36">
      <c r="A66" s="9" t="s">
        <v>2</v>
      </c>
      <c r="D66" s="1"/>
      <c r="E66" s="5">
        <v>1.5</v>
      </c>
      <c r="F66" s="11">
        <f t="shared" si="12"/>
        <v>179.39999999999998</v>
      </c>
      <c r="G66" s="11">
        <f t="shared" si="13"/>
        <v>0</v>
      </c>
      <c r="H66" s="11">
        <f t="shared" si="28"/>
        <v>0</v>
      </c>
      <c r="I66" s="4">
        <f t="shared" si="29"/>
        <v>119.6</v>
      </c>
      <c r="J66" s="5">
        <v>11960</v>
      </c>
      <c r="L66" s="5">
        <f t="shared" si="14"/>
        <v>0</v>
      </c>
      <c r="M66" s="11">
        <f t="shared" si="15"/>
        <v>0</v>
      </c>
      <c r="N66" s="5">
        <f t="shared" si="16"/>
        <v>0</v>
      </c>
      <c r="O66" s="4">
        <f t="shared" si="17"/>
        <v>0</v>
      </c>
      <c r="P66" s="13"/>
      <c r="Q66" s="5">
        <f t="shared" si="18"/>
        <v>0</v>
      </c>
      <c r="R66" s="11">
        <f t="shared" si="19"/>
        <v>0</v>
      </c>
      <c r="S66" s="5">
        <f t="shared" si="20"/>
        <v>0</v>
      </c>
      <c r="T66" s="4">
        <f t="shared" si="21"/>
        <v>0</v>
      </c>
      <c r="U66" s="13"/>
      <c r="V66" s="5">
        <f t="shared" si="22"/>
        <v>0</v>
      </c>
      <c r="W66" s="11">
        <f t="shared" si="6"/>
        <v>0</v>
      </c>
      <c r="X66" s="5">
        <f t="shared" si="23"/>
        <v>0</v>
      </c>
      <c r="Y66" s="4">
        <f t="shared" si="7"/>
        <v>0</v>
      </c>
      <c r="Z66" s="13"/>
      <c r="AA66" s="5">
        <f t="shared" si="24"/>
        <v>0</v>
      </c>
      <c r="AB66" s="11">
        <f t="shared" si="8"/>
        <v>0</v>
      </c>
      <c r="AC66" s="5">
        <f t="shared" si="25"/>
        <v>0</v>
      </c>
      <c r="AD66" s="4">
        <f t="shared" si="9"/>
        <v>0</v>
      </c>
      <c r="AE66" s="13"/>
      <c r="AF66" s="5">
        <f t="shared" si="26"/>
        <v>0</v>
      </c>
      <c r="AG66" s="11">
        <f t="shared" si="10"/>
        <v>0</v>
      </c>
      <c r="AH66" s="5">
        <f t="shared" si="27"/>
        <v>0</v>
      </c>
      <c r="AI66" s="4">
        <f t="shared" si="11"/>
        <v>0</v>
      </c>
      <c r="AJ66" s="13"/>
    </row>
    <row r="67" spans="1:36">
      <c r="A67" s="10" t="s">
        <v>93</v>
      </c>
      <c r="B67" s="10"/>
      <c r="C67" s="10"/>
      <c r="D67" s="1"/>
      <c r="E67" s="5">
        <v>45</v>
      </c>
      <c r="F67" s="11">
        <f t="shared" si="12"/>
        <v>169.65</v>
      </c>
      <c r="G67" s="11">
        <f t="shared" si="13"/>
        <v>0</v>
      </c>
      <c r="H67" s="11">
        <f t="shared" ref="H67:H98" si="30">SUM(G67/7)</f>
        <v>0</v>
      </c>
      <c r="I67" s="4">
        <f t="shared" ref="I67:I98" si="31">SUM(J67/100)</f>
        <v>3.77</v>
      </c>
      <c r="J67" s="5">
        <v>377</v>
      </c>
      <c r="L67" s="5">
        <f t="shared" si="14"/>
        <v>0</v>
      </c>
      <c r="M67" s="11">
        <f t="shared" si="15"/>
        <v>0</v>
      </c>
      <c r="N67" s="5">
        <f t="shared" si="16"/>
        <v>0</v>
      </c>
      <c r="O67" s="4">
        <f t="shared" si="17"/>
        <v>0</v>
      </c>
      <c r="P67" s="13"/>
      <c r="Q67" s="5">
        <f t="shared" si="18"/>
        <v>0</v>
      </c>
      <c r="R67" s="11">
        <f t="shared" si="19"/>
        <v>0</v>
      </c>
      <c r="S67" s="5">
        <f t="shared" si="20"/>
        <v>0</v>
      </c>
      <c r="T67" s="4">
        <f t="shared" si="21"/>
        <v>0</v>
      </c>
      <c r="U67" s="13"/>
      <c r="V67" s="5">
        <f t="shared" si="22"/>
        <v>0</v>
      </c>
      <c r="W67" s="11">
        <f t="shared" ref="W67:W107" si="32">SUM(V67/7)</f>
        <v>0</v>
      </c>
      <c r="X67" s="5">
        <f t="shared" si="23"/>
        <v>0</v>
      </c>
      <c r="Y67" s="4">
        <f t="shared" ref="Y67:Y107" si="33">SUM(Z67/100)</f>
        <v>0</v>
      </c>
      <c r="Z67" s="13"/>
      <c r="AA67" s="5">
        <f t="shared" si="24"/>
        <v>0</v>
      </c>
      <c r="AB67" s="11">
        <f t="shared" ref="AB67:AB107" si="34">SUM(AA67/7)</f>
        <v>0</v>
      </c>
      <c r="AC67" s="5">
        <f t="shared" si="25"/>
        <v>0</v>
      </c>
      <c r="AD67" s="4">
        <f t="shared" ref="AD67:AD107" si="35">SUM(AE67/100)</f>
        <v>0</v>
      </c>
      <c r="AE67" s="13"/>
      <c r="AF67" s="5">
        <f t="shared" si="26"/>
        <v>0</v>
      </c>
      <c r="AG67" s="11">
        <f t="shared" ref="AG67:AG107" si="36">SUM(AF67/7)</f>
        <v>0</v>
      </c>
      <c r="AH67" s="5">
        <f t="shared" si="27"/>
        <v>0</v>
      </c>
      <c r="AI67" s="4">
        <f t="shared" ref="AI67:AI107" si="37">SUM(AJ67/100)</f>
        <v>0</v>
      </c>
      <c r="AJ67" s="13"/>
    </row>
    <row r="68" spans="1:36">
      <c r="A68" s="9" t="s">
        <v>65</v>
      </c>
      <c r="D68" s="1"/>
      <c r="E68" s="5">
        <v>100</v>
      </c>
      <c r="F68" s="11">
        <f t="shared" ref="F68:F107" si="38">SUM(I68*$E68)</f>
        <v>66</v>
      </c>
      <c r="G68" s="11">
        <f t="shared" ref="G68:G107" si="39">SUM(F68*$D68)</f>
        <v>0</v>
      </c>
      <c r="H68" s="11">
        <f t="shared" si="30"/>
        <v>0</v>
      </c>
      <c r="I68" s="4">
        <f t="shared" si="31"/>
        <v>0.66</v>
      </c>
      <c r="J68" s="5">
        <v>66</v>
      </c>
      <c r="L68" s="5">
        <f t="shared" ref="L68:L107" si="40">SUM(N68*$D68)</f>
        <v>0</v>
      </c>
      <c r="M68" s="11">
        <f t="shared" ref="M68:M107" si="41">SUM(L68/7)</f>
        <v>0</v>
      </c>
      <c r="N68" s="5">
        <f t="shared" ref="N68:N107" si="42">SUM(O68*$E68)</f>
        <v>0</v>
      </c>
      <c r="O68" s="4">
        <f t="shared" ref="O68:O107" si="43">SUM(P68/100)</f>
        <v>0</v>
      </c>
      <c r="P68" s="13"/>
      <c r="Q68" s="5">
        <f t="shared" ref="Q68:Q107" si="44">SUM(S68*$D68)</f>
        <v>0</v>
      </c>
      <c r="R68" s="11">
        <f t="shared" ref="R68:R107" si="45">SUM(Q68/7)</f>
        <v>0</v>
      </c>
      <c r="S68" s="5">
        <f t="shared" ref="S68:S107" si="46">SUM(T68*$E68)</f>
        <v>0</v>
      </c>
      <c r="T68" s="4">
        <f t="shared" ref="T68:T107" si="47">SUM(U68/100)</f>
        <v>0</v>
      </c>
      <c r="U68" s="13"/>
      <c r="V68" s="5">
        <f t="shared" ref="V68:V107" si="48">SUM(X68*$D68)</f>
        <v>0</v>
      </c>
      <c r="W68" s="11">
        <f t="shared" si="32"/>
        <v>0</v>
      </c>
      <c r="X68" s="5">
        <f t="shared" ref="X68:X107" si="49">SUM(Y68*$E68)</f>
        <v>0</v>
      </c>
      <c r="Y68" s="4">
        <f t="shared" si="33"/>
        <v>0</v>
      </c>
      <c r="Z68" s="13"/>
      <c r="AA68" s="5">
        <f t="shared" ref="AA68:AA107" si="50">SUM(AC68*$D68)</f>
        <v>0</v>
      </c>
      <c r="AB68" s="11">
        <f t="shared" si="34"/>
        <v>0</v>
      </c>
      <c r="AC68" s="5">
        <f t="shared" ref="AC68:AC107" si="51">SUM(AD68*$E68)</f>
        <v>0</v>
      </c>
      <c r="AD68" s="4">
        <f t="shared" si="35"/>
        <v>0</v>
      </c>
      <c r="AE68" s="13"/>
      <c r="AF68" s="5">
        <f t="shared" ref="AF68:AF107" si="52">SUM(AH68*$D68)</f>
        <v>0</v>
      </c>
      <c r="AG68" s="11">
        <f t="shared" si="36"/>
        <v>0</v>
      </c>
      <c r="AH68" s="5">
        <f t="shared" ref="AH68:AH107" si="53">SUM(AI68*$E68)</f>
        <v>0</v>
      </c>
      <c r="AI68" s="4">
        <f t="shared" si="37"/>
        <v>0</v>
      </c>
      <c r="AJ68" s="13"/>
    </row>
    <row r="69" spans="1:36">
      <c r="A69" s="9" t="s">
        <v>31</v>
      </c>
      <c r="D69" s="1"/>
      <c r="E69" s="5">
        <v>150</v>
      </c>
      <c r="F69" s="11">
        <f t="shared" si="38"/>
        <v>42.000000000000007</v>
      </c>
      <c r="G69" s="11">
        <f t="shared" si="39"/>
        <v>0</v>
      </c>
      <c r="H69" s="11">
        <f t="shared" si="30"/>
        <v>0</v>
      </c>
      <c r="I69" s="4">
        <f t="shared" si="31"/>
        <v>0.28000000000000003</v>
      </c>
      <c r="J69" s="5">
        <v>28</v>
      </c>
      <c r="L69" s="5">
        <f t="shared" si="40"/>
        <v>0</v>
      </c>
      <c r="M69" s="11">
        <f t="shared" si="41"/>
        <v>0</v>
      </c>
      <c r="N69" s="5">
        <f t="shared" si="42"/>
        <v>0</v>
      </c>
      <c r="O69" s="4">
        <f t="shared" si="43"/>
        <v>0</v>
      </c>
      <c r="P69" s="13"/>
      <c r="Q69" s="5">
        <f t="shared" si="44"/>
        <v>0</v>
      </c>
      <c r="R69" s="11">
        <f t="shared" si="45"/>
        <v>0</v>
      </c>
      <c r="S69" s="5">
        <f t="shared" si="46"/>
        <v>0</v>
      </c>
      <c r="T69" s="4">
        <f t="shared" si="47"/>
        <v>0</v>
      </c>
      <c r="U69" s="13"/>
      <c r="V69" s="5">
        <f t="shared" si="48"/>
        <v>0</v>
      </c>
      <c r="W69" s="11">
        <f t="shared" si="32"/>
        <v>0</v>
      </c>
      <c r="X69" s="5">
        <f t="shared" si="49"/>
        <v>0</v>
      </c>
      <c r="Y69" s="4">
        <f t="shared" si="33"/>
        <v>0</v>
      </c>
      <c r="Z69" s="13"/>
      <c r="AA69" s="5">
        <f t="shared" si="50"/>
        <v>0</v>
      </c>
      <c r="AB69" s="11">
        <f t="shared" si="34"/>
        <v>0</v>
      </c>
      <c r="AC69" s="5">
        <f t="shared" si="51"/>
        <v>0</v>
      </c>
      <c r="AD69" s="4">
        <f t="shared" si="35"/>
        <v>0</v>
      </c>
      <c r="AE69" s="13"/>
      <c r="AF69" s="5">
        <f t="shared" si="52"/>
        <v>0</v>
      </c>
      <c r="AG69" s="11">
        <f t="shared" si="36"/>
        <v>0</v>
      </c>
      <c r="AH69" s="5">
        <f t="shared" si="53"/>
        <v>0</v>
      </c>
      <c r="AI69" s="4">
        <f t="shared" si="37"/>
        <v>0</v>
      </c>
      <c r="AJ69" s="13"/>
    </row>
    <row r="70" spans="1:36">
      <c r="A70" s="10" t="s">
        <v>94</v>
      </c>
      <c r="B70" s="10"/>
      <c r="C70" s="10"/>
      <c r="D70" s="1"/>
      <c r="E70" s="5">
        <v>32</v>
      </c>
      <c r="F70" s="11">
        <f t="shared" si="38"/>
        <v>62.08</v>
      </c>
      <c r="G70" s="11">
        <f t="shared" si="39"/>
        <v>0</v>
      </c>
      <c r="H70" s="11">
        <f t="shared" si="30"/>
        <v>0</v>
      </c>
      <c r="I70" s="4">
        <f t="shared" si="31"/>
        <v>1.94</v>
      </c>
      <c r="J70" s="5">
        <v>194</v>
      </c>
      <c r="L70" s="5">
        <f t="shared" si="40"/>
        <v>0</v>
      </c>
      <c r="M70" s="11">
        <f t="shared" si="41"/>
        <v>0</v>
      </c>
      <c r="N70" s="5">
        <f t="shared" si="42"/>
        <v>0</v>
      </c>
      <c r="O70" s="4">
        <f t="shared" si="43"/>
        <v>0</v>
      </c>
      <c r="P70" s="13"/>
      <c r="Q70" s="5">
        <f t="shared" si="44"/>
        <v>0</v>
      </c>
      <c r="R70" s="11">
        <f t="shared" si="45"/>
        <v>0</v>
      </c>
      <c r="S70" s="5">
        <f t="shared" si="46"/>
        <v>0</v>
      </c>
      <c r="T70" s="4">
        <f t="shared" si="47"/>
        <v>0</v>
      </c>
      <c r="U70" s="13"/>
      <c r="V70" s="5">
        <f t="shared" si="48"/>
        <v>0</v>
      </c>
      <c r="W70" s="11">
        <f t="shared" si="32"/>
        <v>0</v>
      </c>
      <c r="X70" s="5">
        <f t="shared" si="49"/>
        <v>0</v>
      </c>
      <c r="Y70" s="4">
        <f t="shared" si="33"/>
        <v>0</v>
      </c>
      <c r="Z70" s="13"/>
      <c r="AA70" s="5">
        <f t="shared" si="50"/>
        <v>0</v>
      </c>
      <c r="AB70" s="11">
        <f t="shared" si="34"/>
        <v>0</v>
      </c>
      <c r="AC70" s="5">
        <f t="shared" si="51"/>
        <v>0</v>
      </c>
      <c r="AD70" s="4">
        <f t="shared" si="35"/>
        <v>0</v>
      </c>
      <c r="AE70" s="13"/>
      <c r="AF70" s="5">
        <f t="shared" si="52"/>
        <v>0</v>
      </c>
      <c r="AG70" s="11">
        <f t="shared" si="36"/>
        <v>0</v>
      </c>
      <c r="AH70" s="5">
        <f t="shared" si="53"/>
        <v>0</v>
      </c>
      <c r="AI70" s="4">
        <f t="shared" si="37"/>
        <v>0</v>
      </c>
      <c r="AJ70" s="13"/>
    </row>
    <row r="71" spans="1:36">
      <c r="A71" s="9" t="s">
        <v>38</v>
      </c>
      <c r="D71" s="1"/>
      <c r="E71" s="5">
        <v>154</v>
      </c>
      <c r="F71" s="11">
        <f t="shared" si="38"/>
        <v>27.72</v>
      </c>
      <c r="G71" s="11">
        <f t="shared" si="39"/>
        <v>0</v>
      </c>
      <c r="H71" s="11">
        <f t="shared" si="30"/>
        <v>0</v>
      </c>
      <c r="I71" s="4">
        <f t="shared" si="31"/>
        <v>0.18</v>
      </c>
      <c r="J71" s="5">
        <v>18</v>
      </c>
      <c r="L71" s="5">
        <f t="shared" si="40"/>
        <v>0</v>
      </c>
      <c r="M71" s="11">
        <f t="shared" si="41"/>
        <v>0</v>
      </c>
      <c r="N71" s="5">
        <f t="shared" si="42"/>
        <v>0</v>
      </c>
      <c r="O71" s="4">
        <f t="shared" si="43"/>
        <v>0</v>
      </c>
      <c r="P71" s="13"/>
      <c r="Q71" s="5">
        <f t="shared" si="44"/>
        <v>0</v>
      </c>
      <c r="R71" s="11">
        <f t="shared" si="45"/>
        <v>0</v>
      </c>
      <c r="S71" s="5">
        <f t="shared" si="46"/>
        <v>0</v>
      </c>
      <c r="T71" s="4">
        <f t="shared" si="47"/>
        <v>0</v>
      </c>
      <c r="U71" s="13"/>
      <c r="V71" s="5">
        <f t="shared" si="48"/>
        <v>0</v>
      </c>
      <c r="W71" s="11">
        <f t="shared" si="32"/>
        <v>0</v>
      </c>
      <c r="X71" s="5">
        <f t="shared" si="49"/>
        <v>0</v>
      </c>
      <c r="Y71" s="4">
        <f t="shared" si="33"/>
        <v>0</v>
      </c>
      <c r="Z71" s="13"/>
      <c r="AA71" s="5">
        <f t="shared" si="50"/>
        <v>0</v>
      </c>
      <c r="AB71" s="11">
        <f t="shared" si="34"/>
        <v>0</v>
      </c>
      <c r="AC71" s="5">
        <f t="shared" si="51"/>
        <v>0</v>
      </c>
      <c r="AD71" s="4">
        <f t="shared" si="35"/>
        <v>0</v>
      </c>
      <c r="AE71" s="13"/>
      <c r="AF71" s="5">
        <f t="shared" si="52"/>
        <v>0</v>
      </c>
      <c r="AG71" s="11">
        <f t="shared" si="36"/>
        <v>0</v>
      </c>
      <c r="AH71" s="5">
        <f t="shared" si="53"/>
        <v>0</v>
      </c>
      <c r="AI71" s="4">
        <f t="shared" si="37"/>
        <v>0</v>
      </c>
      <c r="AJ71" s="13"/>
    </row>
    <row r="72" spans="1:36">
      <c r="A72" s="9" t="s">
        <v>36</v>
      </c>
      <c r="D72" s="1"/>
      <c r="E72" s="5">
        <v>100</v>
      </c>
      <c r="F72" s="11">
        <f t="shared" si="38"/>
        <v>19</v>
      </c>
      <c r="G72" s="11">
        <f t="shared" si="39"/>
        <v>0</v>
      </c>
      <c r="H72" s="11">
        <f t="shared" si="30"/>
        <v>0</v>
      </c>
      <c r="I72" s="4">
        <f t="shared" si="31"/>
        <v>0.19</v>
      </c>
      <c r="J72" s="5">
        <v>19</v>
      </c>
      <c r="L72" s="5">
        <f t="shared" si="40"/>
        <v>0</v>
      </c>
      <c r="M72" s="11">
        <f t="shared" si="41"/>
        <v>0</v>
      </c>
      <c r="N72" s="5">
        <f t="shared" si="42"/>
        <v>0</v>
      </c>
      <c r="O72" s="4">
        <f t="shared" si="43"/>
        <v>0</v>
      </c>
      <c r="P72" s="13"/>
      <c r="Q72" s="5">
        <f t="shared" si="44"/>
        <v>0</v>
      </c>
      <c r="R72" s="11">
        <f t="shared" si="45"/>
        <v>0</v>
      </c>
      <c r="S72" s="5">
        <f t="shared" si="46"/>
        <v>0</v>
      </c>
      <c r="T72" s="4">
        <f t="shared" si="47"/>
        <v>0</v>
      </c>
      <c r="U72" s="13"/>
      <c r="V72" s="5">
        <f t="shared" si="48"/>
        <v>0</v>
      </c>
      <c r="W72" s="11">
        <f t="shared" si="32"/>
        <v>0</v>
      </c>
      <c r="X72" s="5">
        <f t="shared" si="49"/>
        <v>0</v>
      </c>
      <c r="Y72" s="4">
        <f t="shared" si="33"/>
        <v>0</v>
      </c>
      <c r="Z72" s="13"/>
      <c r="AA72" s="5">
        <f t="shared" si="50"/>
        <v>0</v>
      </c>
      <c r="AB72" s="11">
        <f t="shared" si="34"/>
        <v>0</v>
      </c>
      <c r="AC72" s="5">
        <f t="shared" si="51"/>
        <v>0</v>
      </c>
      <c r="AD72" s="4">
        <f t="shared" si="35"/>
        <v>0</v>
      </c>
      <c r="AE72" s="13"/>
      <c r="AF72" s="5">
        <f t="shared" si="52"/>
        <v>0</v>
      </c>
      <c r="AG72" s="11">
        <f t="shared" si="36"/>
        <v>0</v>
      </c>
      <c r="AH72" s="5">
        <f t="shared" si="53"/>
        <v>0</v>
      </c>
      <c r="AI72" s="4">
        <f t="shared" si="37"/>
        <v>0</v>
      </c>
      <c r="AJ72" s="13"/>
    </row>
    <row r="73" spans="1:36">
      <c r="A73" s="9" t="s">
        <v>39</v>
      </c>
      <c r="D73" s="1"/>
      <c r="E73" s="5">
        <v>16</v>
      </c>
      <c r="F73" s="11">
        <f t="shared" si="38"/>
        <v>2.72</v>
      </c>
      <c r="G73" s="11">
        <f t="shared" si="39"/>
        <v>0</v>
      </c>
      <c r="H73" s="11">
        <f t="shared" si="30"/>
        <v>0</v>
      </c>
      <c r="I73" s="4">
        <f t="shared" si="31"/>
        <v>0.17</v>
      </c>
      <c r="J73" s="5">
        <v>17</v>
      </c>
      <c r="L73" s="5">
        <f t="shared" si="40"/>
        <v>0</v>
      </c>
      <c r="M73" s="11">
        <f t="shared" si="41"/>
        <v>0</v>
      </c>
      <c r="N73" s="5">
        <f t="shared" si="42"/>
        <v>0</v>
      </c>
      <c r="O73" s="4">
        <f t="shared" si="43"/>
        <v>0</v>
      </c>
      <c r="P73" s="13"/>
      <c r="Q73" s="5">
        <f t="shared" si="44"/>
        <v>0</v>
      </c>
      <c r="R73" s="11">
        <f t="shared" si="45"/>
        <v>0</v>
      </c>
      <c r="S73" s="5">
        <f t="shared" si="46"/>
        <v>0</v>
      </c>
      <c r="T73" s="4">
        <f t="shared" si="47"/>
        <v>0</v>
      </c>
      <c r="U73" s="13"/>
      <c r="V73" s="5">
        <f t="shared" si="48"/>
        <v>0</v>
      </c>
      <c r="W73" s="11">
        <f t="shared" si="32"/>
        <v>0</v>
      </c>
      <c r="X73" s="5">
        <f t="shared" si="49"/>
        <v>0</v>
      </c>
      <c r="Y73" s="4">
        <f t="shared" si="33"/>
        <v>0</v>
      </c>
      <c r="Z73" s="13"/>
      <c r="AA73" s="5">
        <f t="shared" si="50"/>
        <v>0</v>
      </c>
      <c r="AB73" s="11">
        <f t="shared" si="34"/>
        <v>0</v>
      </c>
      <c r="AC73" s="5">
        <f t="shared" si="51"/>
        <v>0</v>
      </c>
      <c r="AD73" s="4">
        <f t="shared" si="35"/>
        <v>0</v>
      </c>
      <c r="AE73" s="13"/>
      <c r="AF73" s="5">
        <f t="shared" si="52"/>
        <v>0</v>
      </c>
      <c r="AG73" s="11">
        <f t="shared" si="36"/>
        <v>0</v>
      </c>
      <c r="AH73" s="5">
        <f t="shared" si="53"/>
        <v>0</v>
      </c>
      <c r="AI73" s="4">
        <f t="shared" si="37"/>
        <v>0</v>
      </c>
      <c r="AJ73" s="13"/>
    </row>
    <row r="74" spans="1:36">
      <c r="A74" s="9" t="s">
        <v>81</v>
      </c>
      <c r="D74" s="1"/>
      <c r="E74" s="5">
        <v>50</v>
      </c>
      <c r="F74" s="11">
        <f t="shared" si="38"/>
        <v>107.5</v>
      </c>
      <c r="G74" s="11">
        <f t="shared" si="39"/>
        <v>0</v>
      </c>
      <c r="H74" s="11">
        <f t="shared" si="30"/>
        <v>0</v>
      </c>
      <c r="I74" s="4">
        <f t="shared" si="31"/>
        <v>2.15</v>
      </c>
      <c r="J74" s="5">
        <v>215</v>
      </c>
      <c r="L74" s="5">
        <f t="shared" si="40"/>
        <v>0</v>
      </c>
      <c r="M74" s="11">
        <f t="shared" si="41"/>
        <v>0</v>
      </c>
      <c r="N74" s="5">
        <f t="shared" si="42"/>
        <v>0</v>
      </c>
      <c r="O74" s="4">
        <f t="shared" si="43"/>
        <v>0</v>
      </c>
      <c r="P74" s="13"/>
      <c r="Q74" s="5">
        <f t="shared" si="44"/>
        <v>0</v>
      </c>
      <c r="R74" s="11">
        <f t="shared" si="45"/>
        <v>0</v>
      </c>
      <c r="S74" s="5">
        <f t="shared" si="46"/>
        <v>0</v>
      </c>
      <c r="T74" s="4">
        <f t="shared" si="47"/>
        <v>0</v>
      </c>
      <c r="U74" s="13"/>
      <c r="V74" s="5">
        <f t="shared" si="48"/>
        <v>0</v>
      </c>
      <c r="W74" s="11">
        <f t="shared" si="32"/>
        <v>0</v>
      </c>
      <c r="X74" s="5">
        <f t="shared" si="49"/>
        <v>0</v>
      </c>
      <c r="Y74" s="4">
        <f t="shared" si="33"/>
        <v>0</v>
      </c>
      <c r="Z74" s="13"/>
      <c r="AA74" s="5">
        <f t="shared" si="50"/>
        <v>0</v>
      </c>
      <c r="AB74" s="11">
        <f t="shared" si="34"/>
        <v>0</v>
      </c>
      <c r="AC74" s="5">
        <f t="shared" si="51"/>
        <v>0</v>
      </c>
      <c r="AD74" s="4">
        <f t="shared" si="35"/>
        <v>0</v>
      </c>
      <c r="AE74" s="13"/>
      <c r="AF74" s="5">
        <f t="shared" si="52"/>
        <v>0</v>
      </c>
      <c r="AG74" s="11">
        <f t="shared" si="36"/>
        <v>0</v>
      </c>
      <c r="AH74" s="5">
        <f t="shared" si="53"/>
        <v>0</v>
      </c>
      <c r="AI74" s="4">
        <f t="shared" si="37"/>
        <v>0</v>
      </c>
      <c r="AJ74" s="13"/>
    </row>
    <row r="75" spans="1:36">
      <c r="A75" s="9" t="s">
        <v>82</v>
      </c>
      <c r="D75" s="1"/>
      <c r="E75" s="5">
        <v>50</v>
      </c>
      <c r="F75" s="11">
        <f t="shared" si="38"/>
        <v>21.5</v>
      </c>
      <c r="G75" s="11">
        <f t="shared" si="39"/>
        <v>0</v>
      </c>
      <c r="H75" s="11">
        <f t="shared" si="30"/>
        <v>0</v>
      </c>
      <c r="I75" s="4">
        <f t="shared" si="31"/>
        <v>0.43</v>
      </c>
      <c r="J75" s="5">
        <v>43</v>
      </c>
      <c r="L75" s="5">
        <f t="shared" si="40"/>
        <v>0</v>
      </c>
      <c r="M75" s="11">
        <f t="shared" si="41"/>
        <v>0</v>
      </c>
      <c r="N75" s="5">
        <f t="shared" si="42"/>
        <v>0</v>
      </c>
      <c r="O75" s="4">
        <f t="shared" si="43"/>
        <v>0</v>
      </c>
      <c r="P75" s="13"/>
      <c r="Q75" s="5">
        <f t="shared" si="44"/>
        <v>0</v>
      </c>
      <c r="R75" s="11">
        <f t="shared" si="45"/>
        <v>0</v>
      </c>
      <c r="S75" s="5">
        <f t="shared" si="46"/>
        <v>0</v>
      </c>
      <c r="T75" s="4">
        <f t="shared" si="47"/>
        <v>0</v>
      </c>
      <c r="U75" s="13"/>
      <c r="V75" s="5">
        <f t="shared" si="48"/>
        <v>0</v>
      </c>
      <c r="W75" s="11">
        <f t="shared" si="32"/>
        <v>0</v>
      </c>
      <c r="X75" s="5">
        <f t="shared" si="49"/>
        <v>0</v>
      </c>
      <c r="Y75" s="4">
        <f t="shared" si="33"/>
        <v>0</v>
      </c>
      <c r="Z75" s="13"/>
      <c r="AA75" s="5">
        <f t="shared" si="50"/>
        <v>0</v>
      </c>
      <c r="AB75" s="11">
        <f t="shared" si="34"/>
        <v>0</v>
      </c>
      <c r="AC75" s="5">
        <f t="shared" si="51"/>
        <v>0</v>
      </c>
      <c r="AD75" s="4">
        <f t="shared" si="35"/>
        <v>0</v>
      </c>
      <c r="AE75" s="13"/>
      <c r="AF75" s="5">
        <f t="shared" si="52"/>
        <v>0</v>
      </c>
      <c r="AG75" s="11">
        <f t="shared" si="36"/>
        <v>0</v>
      </c>
      <c r="AH75" s="5">
        <f t="shared" si="53"/>
        <v>0</v>
      </c>
      <c r="AI75" s="4">
        <f t="shared" si="37"/>
        <v>0</v>
      </c>
      <c r="AJ75" s="13"/>
    </row>
    <row r="76" spans="1:36">
      <c r="A76" s="9" t="s">
        <v>67</v>
      </c>
      <c r="D76" s="1"/>
      <c r="E76" s="5">
        <v>2</v>
      </c>
      <c r="F76" s="11">
        <f t="shared" si="38"/>
        <v>20.36</v>
      </c>
      <c r="G76" s="11">
        <f t="shared" si="39"/>
        <v>0</v>
      </c>
      <c r="H76" s="11">
        <f t="shared" si="30"/>
        <v>0</v>
      </c>
      <c r="I76" s="4">
        <f t="shared" si="31"/>
        <v>10.18</v>
      </c>
      <c r="J76" s="5">
        <v>1018</v>
      </c>
      <c r="L76" s="5">
        <f t="shared" si="40"/>
        <v>0</v>
      </c>
      <c r="M76" s="11">
        <f t="shared" si="41"/>
        <v>0</v>
      </c>
      <c r="N76" s="5">
        <f t="shared" si="42"/>
        <v>0</v>
      </c>
      <c r="O76" s="4">
        <f t="shared" si="43"/>
        <v>0</v>
      </c>
      <c r="P76" s="13"/>
      <c r="Q76" s="5">
        <f t="shared" si="44"/>
        <v>0</v>
      </c>
      <c r="R76" s="11">
        <f t="shared" si="45"/>
        <v>0</v>
      </c>
      <c r="S76" s="5">
        <f t="shared" si="46"/>
        <v>0</v>
      </c>
      <c r="T76" s="4">
        <f t="shared" si="47"/>
        <v>0</v>
      </c>
      <c r="U76" s="13"/>
      <c r="V76" s="5">
        <f t="shared" si="48"/>
        <v>0</v>
      </c>
      <c r="W76" s="11">
        <f t="shared" si="32"/>
        <v>0</v>
      </c>
      <c r="X76" s="5">
        <f t="shared" si="49"/>
        <v>0</v>
      </c>
      <c r="Y76" s="4">
        <f t="shared" si="33"/>
        <v>0</v>
      </c>
      <c r="Z76" s="13"/>
      <c r="AA76" s="5">
        <f t="shared" si="50"/>
        <v>0</v>
      </c>
      <c r="AB76" s="11">
        <f t="shared" si="34"/>
        <v>0</v>
      </c>
      <c r="AC76" s="5">
        <f t="shared" si="51"/>
        <v>0</v>
      </c>
      <c r="AD76" s="4">
        <f t="shared" si="35"/>
        <v>0</v>
      </c>
      <c r="AE76" s="13"/>
      <c r="AF76" s="5">
        <f t="shared" si="52"/>
        <v>0</v>
      </c>
      <c r="AG76" s="11">
        <f t="shared" si="36"/>
        <v>0</v>
      </c>
      <c r="AH76" s="5">
        <f t="shared" si="53"/>
        <v>0</v>
      </c>
      <c r="AI76" s="4">
        <f t="shared" si="37"/>
        <v>0</v>
      </c>
      <c r="AJ76" s="13"/>
    </row>
    <row r="77" spans="1:36">
      <c r="A77" s="9" t="s">
        <v>29</v>
      </c>
      <c r="D77" s="1"/>
      <c r="E77" s="5">
        <v>16</v>
      </c>
      <c r="F77" s="11">
        <f t="shared" si="38"/>
        <v>4.96</v>
      </c>
      <c r="G77" s="11">
        <f t="shared" si="39"/>
        <v>0</v>
      </c>
      <c r="H77" s="11">
        <f t="shared" si="30"/>
        <v>0</v>
      </c>
      <c r="I77" s="4">
        <f t="shared" si="31"/>
        <v>0.31</v>
      </c>
      <c r="J77" s="5">
        <v>31</v>
      </c>
      <c r="L77" s="5">
        <f t="shared" si="40"/>
        <v>0</v>
      </c>
      <c r="M77" s="11">
        <f t="shared" si="41"/>
        <v>0</v>
      </c>
      <c r="N77" s="5">
        <f t="shared" si="42"/>
        <v>0</v>
      </c>
      <c r="O77" s="4">
        <f t="shared" si="43"/>
        <v>0</v>
      </c>
      <c r="P77" s="13"/>
      <c r="Q77" s="5">
        <f t="shared" si="44"/>
        <v>0</v>
      </c>
      <c r="R77" s="11">
        <f t="shared" si="45"/>
        <v>0</v>
      </c>
      <c r="S77" s="5">
        <f t="shared" si="46"/>
        <v>0</v>
      </c>
      <c r="T77" s="4">
        <f t="shared" si="47"/>
        <v>0</v>
      </c>
      <c r="U77" s="13"/>
      <c r="V77" s="5">
        <f t="shared" si="48"/>
        <v>0</v>
      </c>
      <c r="W77" s="11">
        <f t="shared" si="32"/>
        <v>0</v>
      </c>
      <c r="X77" s="5">
        <f t="shared" si="49"/>
        <v>0</v>
      </c>
      <c r="Y77" s="4">
        <f t="shared" si="33"/>
        <v>0</v>
      </c>
      <c r="Z77" s="13"/>
      <c r="AA77" s="5">
        <f t="shared" si="50"/>
        <v>0</v>
      </c>
      <c r="AB77" s="11">
        <f t="shared" si="34"/>
        <v>0</v>
      </c>
      <c r="AC77" s="5">
        <f t="shared" si="51"/>
        <v>0</v>
      </c>
      <c r="AD77" s="4">
        <f t="shared" si="35"/>
        <v>0</v>
      </c>
      <c r="AE77" s="13"/>
      <c r="AF77" s="5">
        <f t="shared" si="52"/>
        <v>0</v>
      </c>
      <c r="AG77" s="11">
        <f t="shared" si="36"/>
        <v>0</v>
      </c>
      <c r="AH77" s="5">
        <f t="shared" si="53"/>
        <v>0</v>
      </c>
      <c r="AI77" s="4">
        <f t="shared" si="37"/>
        <v>0</v>
      </c>
      <c r="AJ77" s="13"/>
    </row>
    <row r="78" spans="1:36">
      <c r="A78" s="9" t="s">
        <v>58</v>
      </c>
      <c r="D78" s="1"/>
      <c r="E78" s="5">
        <v>2</v>
      </c>
      <c r="F78" s="11">
        <f t="shared" si="38"/>
        <v>24.14</v>
      </c>
      <c r="G78" s="11">
        <f t="shared" si="39"/>
        <v>0</v>
      </c>
      <c r="H78" s="11">
        <f t="shared" si="30"/>
        <v>0</v>
      </c>
      <c r="I78" s="4">
        <f t="shared" si="31"/>
        <v>12.07</v>
      </c>
      <c r="J78" s="5">
        <v>1207</v>
      </c>
      <c r="L78" s="5">
        <f t="shared" si="40"/>
        <v>0</v>
      </c>
      <c r="M78" s="11">
        <f t="shared" si="41"/>
        <v>0</v>
      </c>
      <c r="N78" s="5">
        <f t="shared" si="42"/>
        <v>0</v>
      </c>
      <c r="O78" s="4">
        <f t="shared" si="43"/>
        <v>0</v>
      </c>
      <c r="P78" s="13"/>
      <c r="Q78" s="5">
        <f t="shared" si="44"/>
        <v>0</v>
      </c>
      <c r="R78" s="11">
        <f t="shared" si="45"/>
        <v>0</v>
      </c>
      <c r="S78" s="5">
        <f t="shared" si="46"/>
        <v>0</v>
      </c>
      <c r="T78" s="4">
        <f t="shared" si="47"/>
        <v>0</v>
      </c>
      <c r="U78" s="13"/>
      <c r="V78" s="5">
        <f t="shared" si="48"/>
        <v>0</v>
      </c>
      <c r="W78" s="11">
        <f t="shared" si="32"/>
        <v>0</v>
      </c>
      <c r="X78" s="5">
        <f t="shared" si="49"/>
        <v>0</v>
      </c>
      <c r="Y78" s="4">
        <f t="shared" si="33"/>
        <v>0</v>
      </c>
      <c r="Z78" s="13"/>
      <c r="AA78" s="5">
        <f t="shared" si="50"/>
        <v>0</v>
      </c>
      <c r="AB78" s="11">
        <f t="shared" si="34"/>
        <v>0</v>
      </c>
      <c r="AC78" s="5">
        <f t="shared" si="51"/>
        <v>0</v>
      </c>
      <c r="AD78" s="4">
        <f t="shared" si="35"/>
        <v>0</v>
      </c>
      <c r="AE78" s="13"/>
      <c r="AF78" s="5">
        <f t="shared" si="52"/>
        <v>0</v>
      </c>
      <c r="AG78" s="11">
        <f t="shared" si="36"/>
        <v>0</v>
      </c>
      <c r="AH78" s="5">
        <f t="shared" si="53"/>
        <v>0</v>
      </c>
      <c r="AI78" s="4">
        <f t="shared" si="37"/>
        <v>0</v>
      </c>
      <c r="AJ78" s="13"/>
    </row>
    <row r="79" spans="1:36">
      <c r="A79" s="9" t="s">
        <v>15</v>
      </c>
      <c r="D79" s="1"/>
      <c r="E79" s="5">
        <v>32</v>
      </c>
      <c r="F79" s="11">
        <f t="shared" si="38"/>
        <v>36.159999999999997</v>
      </c>
      <c r="G79" s="11">
        <f t="shared" si="39"/>
        <v>0</v>
      </c>
      <c r="H79" s="11">
        <f t="shared" si="30"/>
        <v>0</v>
      </c>
      <c r="I79" s="4">
        <f t="shared" si="31"/>
        <v>1.1299999999999999</v>
      </c>
      <c r="J79" s="5">
        <v>113</v>
      </c>
      <c r="L79" s="5">
        <f t="shared" si="40"/>
        <v>0</v>
      </c>
      <c r="M79" s="11">
        <f t="shared" si="41"/>
        <v>0</v>
      </c>
      <c r="N79" s="5">
        <f t="shared" si="42"/>
        <v>0</v>
      </c>
      <c r="O79" s="4">
        <f t="shared" si="43"/>
        <v>0</v>
      </c>
      <c r="P79" s="13"/>
      <c r="Q79" s="5">
        <f t="shared" si="44"/>
        <v>0</v>
      </c>
      <c r="R79" s="11">
        <f t="shared" si="45"/>
        <v>0</v>
      </c>
      <c r="S79" s="5">
        <f t="shared" si="46"/>
        <v>0</v>
      </c>
      <c r="T79" s="4">
        <f t="shared" si="47"/>
        <v>0</v>
      </c>
      <c r="U79" s="13"/>
      <c r="V79" s="5">
        <f t="shared" si="48"/>
        <v>0</v>
      </c>
      <c r="W79" s="11">
        <f t="shared" si="32"/>
        <v>0</v>
      </c>
      <c r="X79" s="5">
        <f t="shared" si="49"/>
        <v>0</v>
      </c>
      <c r="Y79" s="4">
        <f t="shared" si="33"/>
        <v>0</v>
      </c>
      <c r="Z79" s="13"/>
      <c r="AA79" s="5">
        <f t="shared" si="50"/>
        <v>0</v>
      </c>
      <c r="AB79" s="11">
        <f t="shared" si="34"/>
        <v>0</v>
      </c>
      <c r="AC79" s="5">
        <f t="shared" si="51"/>
        <v>0</v>
      </c>
      <c r="AD79" s="4">
        <f t="shared" si="35"/>
        <v>0</v>
      </c>
      <c r="AE79" s="13"/>
      <c r="AF79" s="5">
        <f t="shared" si="52"/>
        <v>0</v>
      </c>
      <c r="AG79" s="11">
        <f t="shared" si="36"/>
        <v>0</v>
      </c>
      <c r="AH79" s="5">
        <f t="shared" si="53"/>
        <v>0</v>
      </c>
      <c r="AI79" s="4">
        <f t="shared" si="37"/>
        <v>0</v>
      </c>
      <c r="AJ79" s="13"/>
    </row>
    <row r="80" spans="1:36">
      <c r="A80" s="9" t="s">
        <v>44</v>
      </c>
      <c r="D80" s="1"/>
      <c r="E80" s="5">
        <v>40</v>
      </c>
      <c r="F80" s="11">
        <f t="shared" si="38"/>
        <v>4.8</v>
      </c>
      <c r="G80" s="11">
        <f t="shared" si="39"/>
        <v>0</v>
      </c>
      <c r="H80" s="11">
        <f t="shared" si="30"/>
        <v>0</v>
      </c>
      <c r="I80" s="4">
        <f t="shared" si="31"/>
        <v>0.12</v>
      </c>
      <c r="J80" s="5">
        <v>12</v>
      </c>
      <c r="L80" s="5">
        <f t="shared" si="40"/>
        <v>0</v>
      </c>
      <c r="M80" s="11">
        <f t="shared" si="41"/>
        <v>0</v>
      </c>
      <c r="N80" s="5">
        <f t="shared" si="42"/>
        <v>0</v>
      </c>
      <c r="O80" s="4">
        <f t="shared" si="43"/>
        <v>0</v>
      </c>
      <c r="P80" s="13"/>
      <c r="Q80" s="5">
        <f t="shared" si="44"/>
        <v>0</v>
      </c>
      <c r="R80" s="11">
        <f t="shared" si="45"/>
        <v>0</v>
      </c>
      <c r="S80" s="5">
        <f t="shared" si="46"/>
        <v>0</v>
      </c>
      <c r="T80" s="4">
        <f t="shared" si="47"/>
        <v>0</v>
      </c>
      <c r="U80" s="13"/>
      <c r="V80" s="5">
        <f t="shared" si="48"/>
        <v>0</v>
      </c>
      <c r="W80" s="11">
        <f t="shared" si="32"/>
        <v>0</v>
      </c>
      <c r="X80" s="5">
        <f t="shared" si="49"/>
        <v>0</v>
      </c>
      <c r="Y80" s="4">
        <f t="shared" si="33"/>
        <v>0</v>
      </c>
      <c r="Z80" s="13"/>
      <c r="AA80" s="5">
        <f t="shared" si="50"/>
        <v>0</v>
      </c>
      <c r="AB80" s="11">
        <f t="shared" si="34"/>
        <v>0</v>
      </c>
      <c r="AC80" s="5">
        <f t="shared" si="51"/>
        <v>0</v>
      </c>
      <c r="AD80" s="4">
        <f t="shared" si="35"/>
        <v>0</v>
      </c>
      <c r="AE80" s="13"/>
      <c r="AF80" s="5">
        <f t="shared" si="52"/>
        <v>0</v>
      </c>
      <c r="AG80" s="11">
        <f t="shared" si="36"/>
        <v>0</v>
      </c>
      <c r="AH80" s="5">
        <f t="shared" si="53"/>
        <v>0</v>
      </c>
      <c r="AI80" s="4">
        <f t="shared" si="37"/>
        <v>0</v>
      </c>
      <c r="AJ80" s="13"/>
    </row>
    <row r="81" spans="1:36">
      <c r="A81" s="9" t="s">
        <v>8</v>
      </c>
      <c r="D81" s="1"/>
      <c r="E81" s="5">
        <v>20</v>
      </c>
      <c r="F81" s="11">
        <f t="shared" si="38"/>
        <v>93.2</v>
      </c>
      <c r="G81" s="11">
        <f t="shared" si="39"/>
        <v>0</v>
      </c>
      <c r="H81" s="11">
        <f t="shared" si="30"/>
        <v>0</v>
      </c>
      <c r="I81" s="4">
        <f t="shared" si="31"/>
        <v>4.66</v>
      </c>
      <c r="J81" s="5">
        <v>466</v>
      </c>
      <c r="L81" s="5">
        <f t="shared" si="40"/>
        <v>0</v>
      </c>
      <c r="M81" s="11">
        <f t="shared" si="41"/>
        <v>0</v>
      </c>
      <c r="N81" s="5">
        <f t="shared" si="42"/>
        <v>0</v>
      </c>
      <c r="O81" s="4">
        <f t="shared" si="43"/>
        <v>0</v>
      </c>
      <c r="P81" s="13"/>
      <c r="Q81" s="5">
        <f t="shared" si="44"/>
        <v>0</v>
      </c>
      <c r="R81" s="11">
        <f t="shared" si="45"/>
        <v>0</v>
      </c>
      <c r="S81" s="5">
        <f t="shared" si="46"/>
        <v>0</v>
      </c>
      <c r="T81" s="4">
        <f t="shared" si="47"/>
        <v>0</v>
      </c>
      <c r="U81" s="13"/>
      <c r="V81" s="5">
        <f t="shared" si="48"/>
        <v>0</v>
      </c>
      <c r="W81" s="11">
        <f t="shared" si="32"/>
        <v>0</v>
      </c>
      <c r="X81" s="5">
        <f t="shared" si="49"/>
        <v>0</v>
      </c>
      <c r="Y81" s="4">
        <f t="shared" si="33"/>
        <v>0</v>
      </c>
      <c r="Z81" s="13"/>
      <c r="AA81" s="5">
        <f t="shared" si="50"/>
        <v>0</v>
      </c>
      <c r="AB81" s="11">
        <f t="shared" si="34"/>
        <v>0</v>
      </c>
      <c r="AC81" s="5">
        <f t="shared" si="51"/>
        <v>0</v>
      </c>
      <c r="AD81" s="4">
        <f t="shared" si="35"/>
        <v>0</v>
      </c>
      <c r="AE81" s="13"/>
      <c r="AF81" s="5">
        <f t="shared" si="52"/>
        <v>0</v>
      </c>
      <c r="AG81" s="11">
        <f t="shared" si="36"/>
        <v>0</v>
      </c>
      <c r="AH81" s="5">
        <f t="shared" si="53"/>
        <v>0</v>
      </c>
      <c r="AI81" s="4">
        <f t="shared" si="37"/>
        <v>0</v>
      </c>
      <c r="AJ81" s="13"/>
    </row>
    <row r="82" spans="1:36">
      <c r="A82" s="9" t="s">
        <v>18</v>
      </c>
      <c r="D82" s="1"/>
      <c r="E82" s="5">
        <v>40</v>
      </c>
      <c r="F82" s="11">
        <f t="shared" si="38"/>
        <v>29.2</v>
      </c>
      <c r="G82" s="11">
        <f t="shared" si="39"/>
        <v>0</v>
      </c>
      <c r="H82" s="11">
        <f t="shared" si="30"/>
        <v>0</v>
      </c>
      <c r="I82" s="4">
        <f t="shared" si="31"/>
        <v>0.73</v>
      </c>
      <c r="J82" s="5">
        <v>73</v>
      </c>
      <c r="L82" s="5">
        <f t="shared" si="40"/>
        <v>0</v>
      </c>
      <c r="M82" s="11">
        <f t="shared" si="41"/>
        <v>0</v>
      </c>
      <c r="N82" s="5">
        <f t="shared" si="42"/>
        <v>0</v>
      </c>
      <c r="O82" s="4">
        <f t="shared" si="43"/>
        <v>0</v>
      </c>
      <c r="P82" s="13"/>
      <c r="Q82" s="5">
        <f t="shared" si="44"/>
        <v>0</v>
      </c>
      <c r="R82" s="11">
        <f t="shared" si="45"/>
        <v>0</v>
      </c>
      <c r="S82" s="5">
        <f t="shared" si="46"/>
        <v>0</v>
      </c>
      <c r="T82" s="4">
        <f t="shared" si="47"/>
        <v>0</v>
      </c>
      <c r="U82" s="13"/>
      <c r="V82" s="5">
        <f t="shared" si="48"/>
        <v>0</v>
      </c>
      <c r="W82" s="11">
        <f t="shared" si="32"/>
        <v>0</v>
      </c>
      <c r="X82" s="5">
        <f t="shared" si="49"/>
        <v>0</v>
      </c>
      <c r="Y82" s="4">
        <f t="shared" si="33"/>
        <v>0</v>
      </c>
      <c r="Z82" s="13"/>
      <c r="AA82" s="5">
        <f t="shared" si="50"/>
        <v>0</v>
      </c>
      <c r="AB82" s="11">
        <f t="shared" si="34"/>
        <v>0</v>
      </c>
      <c r="AC82" s="5">
        <f t="shared" si="51"/>
        <v>0</v>
      </c>
      <c r="AD82" s="4">
        <f t="shared" si="35"/>
        <v>0</v>
      </c>
      <c r="AE82" s="13"/>
      <c r="AF82" s="5">
        <f t="shared" si="52"/>
        <v>0</v>
      </c>
      <c r="AG82" s="11">
        <f t="shared" si="36"/>
        <v>0</v>
      </c>
      <c r="AH82" s="5">
        <f t="shared" si="53"/>
        <v>0</v>
      </c>
      <c r="AI82" s="4">
        <f t="shared" si="37"/>
        <v>0</v>
      </c>
      <c r="AJ82" s="13"/>
    </row>
    <row r="83" spans="1:36">
      <c r="A83" s="9" t="s">
        <v>37</v>
      </c>
      <c r="D83" s="1"/>
      <c r="E83" s="5">
        <v>187</v>
      </c>
      <c r="F83" s="11">
        <f t="shared" si="38"/>
        <v>33.659999999999997</v>
      </c>
      <c r="G83" s="11">
        <f t="shared" si="39"/>
        <v>0</v>
      </c>
      <c r="H83" s="11">
        <f t="shared" si="30"/>
        <v>0</v>
      </c>
      <c r="I83" s="4">
        <f t="shared" si="31"/>
        <v>0.18</v>
      </c>
      <c r="J83" s="5">
        <v>18</v>
      </c>
      <c r="L83" s="5">
        <f t="shared" si="40"/>
        <v>0</v>
      </c>
      <c r="M83" s="11">
        <f t="shared" si="41"/>
        <v>0</v>
      </c>
      <c r="N83" s="5">
        <f t="shared" si="42"/>
        <v>0</v>
      </c>
      <c r="O83" s="4">
        <f t="shared" si="43"/>
        <v>0</v>
      </c>
      <c r="P83" s="13"/>
      <c r="Q83" s="5">
        <f t="shared" si="44"/>
        <v>0</v>
      </c>
      <c r="R83" s="11">
        <f t="shared" si="45"/>
        <v>0</v>
      </c>
      <c r="S83" s="5">
        <f t="shared" si="46"/>
        <v>0</v>
      </c>
      <c r="T83" s="4">
        <f t="shared" si="47"/>
        <v>0</v>
      </c>
      <c r="U83" s="13"/>
      <c r="V83" s="5">
        <f t="shared" si="48"/>
        <v>0</v>
      </c>
      <c r="W83" s="11">
        <f t="shared" si="32"/>
        <v>0</v>
      </c>
      <c r="X83" s="5">
        <f t="shared" si="49"/>
        <v>0</v>
      </c>
      <c r="Y83" s="4">
        <f t="shared" si="33"/>
        <v>0</v>
      </c>
      <c r="Z83" s="13"/>
      <c r="AA83" s="5">
        <f t="shared" si="50"/>
        <v>0</v>
      </c>
      <c r="AB83" s="11">
        <f t="shared" si="34"/>
        <v>0</v>
      </c>
      <c r="AC83" s="5">
        <f t="shared" si="51"/>
        <v>0</v>
      </c>
      <c r="AD83" s="4">
        <f t="shared" si="35"/>
        <v>0</v>
      </c>
      <c r="AE83" s="13"/>
      <c r="AF83" s="5">
        <f t="shared" si="52"/>
        <v>0</v>
      </c>
      <c r="AG83" s="11">
        <f t="shared" si="36"/>
        <v>0</v>
      </c>
      <c r="AH83" s="5">
        <f t="shared" si="53"/>
        <v>0</v>
      </c>
      <c r="AI83" s="4">
        <f t="shared" si="37"/>
        <v>0</v>
      </c>
      <c r="AJ83" s="13"/>
    </row>
    <row r="84" spans="1:36">
      <c r="A84" s="9" t="s">
        <v>12</v>
      </c>
      <c r="D84" s="1"/>
      <c r="E84" s="5">
        <v>24</v>
      </c>
      <c r="F84" s="11">
        <f t="shared" si="38"/>
        <v>35.519999999999996</v>
      </c>
      <c r="G84" s="11">
        <f t="shared" si="39"/>
        <v>0</v>
      </c>
      <c r="H84" s="11">
        <f t="shared" si="30"/>
        <v>0</v>
      </c>
      <c r="I84" s="4">
        <f t="shared" si="31"/>
        <v>1.48</v>
      </c>
      <c r="J84" s="5">
        <v>148</v>
      </c>
      <c r="L84" s="5">
        <f t="shared" si="40"/>
        <v>0</v>
      </c>
      <c r="M84" s="11">
        <f t="shared" si="41"/>
        <v>0</v>
      </c>
      <c r="N84" s="5">
        <f t="shared" si="42"/>
        <v>0</v>
      </c>
      <c r="O84" s="4">
        <f t="shared" si="43"/>
        <v>0</v>
      </c>
      <c r="P84" s="13"/>
      <c r="Q84" s="5">
        <f t="shared" si="44"/>
        <v>0</v>
      </c>
      <c r="R84" s="11">
        <f t="shared" si="45"/>
        <v>0</v>
      </c>
      <c r="S84" s="5">
        <f t="shared" si="46"/>
        <v>0</v>
      </c>
      <c r="T84" s="4">
        <f t="shared" si="47"/>
        <v>0</v>
      </c>
      <c r="U84" s="13"/>
      <c r="V84" s="5">
        <f t="shared" si="48"/>
        <v>0</v>
      </c>
      <c r="W84" s="11">
        <f t="shared" si="32"/>
        <v>0</v>
      </c>
      <c r="X84" s="5">
        <f t="shared" si="49"/>
        <v>0</v>
      </c>
      <c r="Y84" s="4">
        <f t="shared" si="33"/>
        <v>0</v>
      </c>
      <c r="Z84" s="13"/>
      <c r="AA84" s="5">
        <f t="shared" si="50"/>
        <v>0</v>
      </c>
      <c r="AB84" s="11">
        <f t="shared" si="34"/>
        <v>0</v>
      </c>
      <c r="AC84" s="5">
        <f t="shared" si="51"/>
        <v>0</v>
      </c>
      <c r="AD84" s="4">
        <f t="shared" si="35"/>
        <v>0</v>
      </c>
      <c r="AE84" s="13"/>
      <c r="AF84" s="5">
        <f t="shared" si="52"/>
        <v>0</v>
      </c>
      <c r="AG84" s="11">
        <f t="shared" si="36"/>
        <v>0</v>
      </c>
      <c r="AH84" s="5">
        <f t="shared" si="53"/>
        <v>0</v>
      </c>
      <c r="AI84" s="4">
        <f t="shared" si="37"/>
        <v>0</v>
      </c>
      <c r="AJ84" s="13"/>
    </row>
    <row r="85" spans="1:36">
      <c r="A85" s="9" t="s">
        <v>17</v>
      </c>
      <c r="D85" s="1"/>
      <c r="E85" s="5">
        <v>125</v>
      </c>
      <c r="F85" s="11">
        <f t="shared" si="38"/>
        <v>105</v>
      </c>
      <c r="G85" s="11">
        <f t="shared" si="39"/>
        <v>0</v>
      </c>
      <c r="H85" s="11">
        <f t="shared" si="30"/>
        <v>0</v>
      </c>
      <c r="I85" s="4">
        <f t="shared" si="31"/>
        <v>0.84</v>
      </c>
      <c r="J85" s="5">
        <v>84</v>
      </c>
      <c r="L85" s="5">
        <f t="shared" si="40"/>
        <v>0</v>
      </c>
      <c r="M85" s="11">
        <f t="shared" si="41"/>
        <v>0</v>
      </c>
      <c r="N85" s="5">
        <f t="shared" si="42"/>
        <v>0</v>
      </c>
      <c r="O85" s="4">
        <f t="shared" si="43"/>
        <v>0</v>
      </c>
      <c r="P85" s="13"/>
      <c r="Q85" s="5">
        <f t="shared" si="44"/>
        <v>0</v>
      </c>
      <c r="R85" s="11">
        <f t="shared" si="45"/>
        <v>0</v>
      </c>
      <c r="S85" s="5">
        <f t="shared" si="46"/>
        <v>0</v>
      </c>
      <c r="T85" s="4">
        <f t="shared" si="47"/>
        <v>0</v>
      </c>
      <c r="U85" s="13"/>
      <c r="V85" s="5">
        <f t="shared" si="48"/>
        <v>0</v>
      </c>
      <c r="W85" s="11">
        <f t="shared" si="32"/>
        <v>0</v>
      </c>
      <c r="X85" s="5">
        <f t="shared" si="49"/>
        <v>0</v>
      </c>
      <c r="Y85" s="4">
        <f t="shared" si="33"/>
        <v>0</v>
      </c>
      <c r="Z85" s="13"/>
      <c r="AA85" s="5">
        <f t="shared" si="50"/>
        <v>0</v>
      </c>
      <c r="AB85" s="11">
        <f t="shared" si="34"/>
        <v>0</v>
      </c>
      <c r="AC85" s="5">
        <f t="shared" si="51"/>
        <v>0</v>
      </c>
      <c r="AD85" s="4">
        <f t="shared" si="35"/>
        <v>0</v>
      </c>
      <c r="AE85" s="13"/>
      <c r="AF85" s="5">
        <f t="shared" si="52"/>
        <v>0</v>
      </c>
      <c r="AG85" s="11">
        <f t="shared" si="36"/>
        <v>0</v>
      </c>
      <c r="AH85" s="5">
        <f t="shared" si="53"/>
        <v>0</v>
      </c>
      <c r="AI85" s="4">
        <f t="shared" si="37"/>
        <v>0</v>
      </c>
      <c r="AJ85" s="13"/>
    </row>
    <row r="86" spans="1:36">
      <c r="A86" s="9" t="s">
        <v>41</v>
      </c>
      <c r="D86" s="1"/>
      <c r="E86" s="5">
        <v>30</v>
      </c>
      <c r="F86" s="11">
        <f t="shared" si="38"/>
        <v>4.5</v>
      </c>
      <c r="G86" s="11">
        <f t="shared" si="39"/>
        <v>0</v>
      </c>
      <c r="H86" s="11">
        <f t="shared" si="30"/>
        <v>0</v>
      </c>
      <c r="I86" s="4">
        <f t="shared" si="31"/>
        <v>0.15</v>
      </c>
      <c r="J86" s="5">
        <v>15</v>
      </c>
      <c r="L86" s="5">
        <f t="shared" si="40"/>
        <v>0</v>
      </c>
      <c r="M86" s="11">
        <f t="shared" si="41"/>
        <v>0</v>
      </c>
      <c r="N86" s="5">
        <f t="shared" si="42"/>
        <v>0</v>
      </c>
      <c r="O86" s="4">
        <f t="shared" si="43"/>
        <v>0</v>
      </c>
      <c r="P86" s="13"/>
      <c r="Q86" s="5">
        <f t="shared" si="44"/>
        <v>0</v>
      </c>
      <c r="R86" s="11">
        <f t="shared" si="45"/>
        <v>0</v>
      </c>
      <c r="S86" s="5">
        <f t="shared" si="46"/>
        <v>0</v>
      </c>
      <c r="T86" s="4">
        <f t="shared" si="47"/>
        <v>0</v>
      </c>
      <c r="U86" s="13"/>
      <c r="V86" s="5">
        <f t="shared" si="48"/>
        <v>0</v>
      </c>
      <c r="W86" s="11">
        <f t="shared" si="32"/>
        <v>0</v>
      </c>
      <c r="X86" s="5">
        <f t="shared" si="49"/>
        <v>0</v>
      </c>
      <c r="Y86" s="4">
        <f t="shared" si="33"/>
        <v>0</v>
      </c>
      <c r="Z86" s="13"/>
      <c r="AA86" s="5">
        <f t="shared" si="50"/>
        <v>0</v>
      </c>
      <c r="AB86" s="11">
        <f t="shared" si="34"/>
        <v>0</v>
      </c>
      <c r="AC86" s="5">
        <f t="shared" si="51"/>
        <v>0</v>
      </c>
      <c r="AD86" s="4">
        <f t="shared" si="35"/>
        <v>0</v>
      </c>
      <c r="AE86" s="13"/>
      <c r="AF86" s="5">
        <f t="shared" si="52"/>
        <v>0</v>
      </c>
      <c r="AG86" s="11">
        <f t="shared" si="36"/>
        <v>0</v>
      </c>
      <c r="AH86" s="5">
        <f t="shared" si="53"/>
        <v>0</v>
      </c>
      <c r="AI86" s="4">
        <f t="shared" si="37"/>
        <v>0</v>
      </c>
      <c r="AJ86" s="13"/>
    </row>
    <row r="87" spans="1:36">
      <c r="A87" s="9" t="s">
        <v>66</v>
      </c>
      <c r="D87" s="1"/>
      <c r="E87" s="5">
        <v>15</v>
      </c>
      <c r="F87" s="11">
        <f t="shared" si="38"/>
        <v>36.9</v>
      </c>
      <c r="G87" s="11">
        <f t="shared" si="39"/>
        <v>0</v>
      </c>
      <c r="H87" s="11">
        <f t="shared" si="30"/>
        <v>0</v>
      </c>
      <c r="I87" s="4">
        <f t="shared" si="31"/>
        <v>2.46</v>
      </c>
      <c r="J87" s="5">
        <v>246</v>
      </c>
      <c r="L87" s="5">
        <f t="shared" si="40"/>
        <v>0</v>
      </c>
      <c r="M87" s="11">
        <f t="shared" si="41"/>
        <v>0</v>
      </c>
      <c r="N87" s="5">
        <f t="shared" si="42"/>
        <v>0</v>
      </c>
      <c r="O87" s="4">
        <f t="shared" si="43"/>
        <v>0</v>
      </c>
      <c r="P87" s="13"/>
      <c r="Q87" s="5">
        <f t="shared" si="44"/>
        <v>0</v>
      </c>
      <c r="R87" s="11">
        <f t="shared" si="45"/>
        <v>0</v>
      </c>
      <c r="S87" s="5">
        <f t="shared" si="46"/>
        <v>0</v>
      </c>
      <c r="T87" s="4">
        <f t="shared" si="47"/>
        <v>0</v>
      </c>
      <c r="U87" s="13"/>
      <c r="V87" s="5">
        <f t="shared" si="48"/>
        <v>0</v>
      </c>
      <c r="W87" s="11">
        <f t="shared" si="32"/>
        <v>0</v>
      </c>
      <c r="X87" s="5">
        <f t="shared" si="49"/>
        <v>0</v>
      </c>
      <c r="Y87" s="4">
        <f t="shared" si="33"/>
        <v>0</v>
      </c>
      <c r="Z87" s="13"/>
      <c r="AA87" s="5">
        <f t="shared" si="50"/>
        <v>0</v>
      </c>
      <c r="AB87" s="11">
        <f t="shared" si="34"/>
        <v>0</v>
      </c>
      <c r="AC87" s="5">
        <f t="shared" si="51"/>
        <v>0</v>
      </c>
      <c r="AD87" s="4">
        <f t="shared" si="35"/>
        <v>0</v>
      </c>
      <c r="AE87" s="13"/>
      <c r="AF87" s="5">
        <f t="shared" si="52"/>
        <v>0</v>
      </c>
      <c r="AG87" s="11">
        <f t="shared" si="36"/>
        <v>0</v>
      </c>
      <c r="AH87" s="5">
        <f t="shared" si="53"/>
        <v>0</v>
      </c>
      <c r="AI87" s="4">
        <f t="shared" si="37"/>
        <v>0</v>
      </c>
      <c r="AJ87" s="13"/>
    </row>
    <row r="88" spans="1:36">
      <c r="A88" s="9" t="s">
        <v>68</v>
      </c>
      <c r="D88" s="1"/>
      <c r="E88" s="5">
        <v>2</v>
      </c>
      <c r="F88" s="11">
        <f t="shared" si="38"/>
        <v>19.12</v>
      </c>
      <c r="G88" s="11">
        <f t="shared" si="39"/>
        <v>0</v>
      </c>
      <c r="H88" s="11">
        <f t="shared" si="30"/>
        <v>0</v>
      </c>
      <c r="I88" s="4">
        <f t="shared" si="31"/>
        <v>9.56</v>
      </c>
      <c r="J88" s="5">
        <v>956</v>
      </c>
      <c r="L88" s="5">
        <f t="shared" si="40"/>
        <v>0</v>
      </c>
      <c r="M88" s="11">
        <f t="shared" si="41"/>
        <v>0</v>
      </c>
      <c r="N88" s="5">
        <f t="shared" si="42"/>
        <v>0</v>
      </c>
      <c r="O88" s="4">
        <f t="shared" si="43"/>
        <v>0</v>
      </c>
      <c r="P88" s="13"/>
      <c r="Q88" s="5">
        <f t="shared" si="44"/>
        <v>0</v>
      </c>
      <c r="R88" s="11">
        <f t="shared" si="45"/>
        <v>0</v>
      </c>
      <c r="S88" s="5">
        <f t="shared" si="46"/>
        <v>0</v>
      </c>
      <c r="T88" s="4">
        <f t="shared" si="47"/>
        <v>0</v>
      </c>
      <c r="U88" s="13"/>
      <c r="V88" s="5">
        <f t="shared" si="48"/>
        <v>0</v>
      </c>
      <c r="W88" s="11">
        <f t="shared" si="32"/>
        <v>0</v>
      </c>
      <c r="X88" s="5">
        <f t="shared" si="49"/>
        <v>0</v>
      </c>
      <c r="Y88" s="4">
        <f t="shared" si="33"/>
        <v>0</v>
      </c>
      <c r="Z88" s="13"/>
      <c r="AA88" s="5">
        <f t="shared" si="50"/>
        <v>0</v>
      </c>
      <c r="AB88" s="11">
        <f t="shared" si="34"/>
        <v>0</v>
      </c>
      <c r="AC88" s="5">
        <f t="shared" si="51"/>
        <v>0</v>
      </c>
      <c r="AD88" s="4">
        <f t="shared" si="35"/>
        <v>0</v>
      </c>
      <c r="AE88" s="13"/>
      <c r="AF88" s="5">
        <f t="shared" si="52"/>
        <v>0</v>
      </c>
      <c r="AG88" s="11">
        <f t="shared" si="36"/>
        <v>0</v>
      </c>
      <c r="AH88" s="5">
        <f t="shared" si="53"/>
        <v>0</v>
      </c>
      <c r="AI88" s="4">
        <f t="shared" si="37"/>
        <v>0</v>
      </c>
      <c r="AJ88" s="13"/>
    </row>
    <row r="89" spans="1:36">
      <c r="A89" s="9" t="s">
        <v>14</v>
      </c>
      <c r="D89" s="1"/>
      <c r="E89" s="5">
        <v>59</v>
      </c>
      <c r="F89" s="11">
        <f t="shared" si="38"/>
        <v>70.209999999999994</v>
      </c>
      <c r="G89" s="11">
        <f t="shared" si="39"/>
        <v>0</v>
      </c>
      <c r="H89" s="11">
        <f t="shared" si="30"/>
        <v>0</v>
      </c>
      <c r="I89" s="4">
        <f t="shared" si="31"/>
        <v>1.19</v>
      </c>
      <c r="J89" s="5">
        <v>119</v>
      </c>
      <c r="L89" s="5">
        <f t="shared" si="40"/>
        <v>0</v>
      </c>
      <c r="M89" s="11">
        <f t="shared" si="41"/>
        <v>0</v>
      </c>
      <c r="N89" s="5">
        <f t="shared" si="42"/>
        <v>0</v>
      </c>
      <c r="O89" s="4">
        <f t="shared" si="43"/>
        <v>0</v>
      </c>
      <c r="P89" s="13"/>
      <c r="Q89" s="5">
        <f t="shared" si="44"/>
        <v>0</v>
      </c>
      <c r="R89" s="11">
        <f t="shared" si="45"/>
        <v>0</v>
      </c>
      <c r="S89" s="5">
        <f t="shared" si="46"/>
        <v>0</v>
      </c>
      <c r="T89" s="4">
        <f t="shared" si="47"/>
        <v>0</v>
      </c>
      <c r="U89" s="13"/>
      <c r="V89" s="5">
        <f t="shared" si="48"/>
        <v>0</v>
      </c>
      <c r="W89" s="11">
        <f t="shared" si="32"/>
        <v>0</v>
      </c>
      <c r="X89" s="5">
        <f t="shared" si="49"/>
        <v>0</v>
      </c>
      <c r="Y89" s="4">
        <f t="shared" si="33"/>
        <v>0</v>
      </c>
      <c r="Z89" s="13"/>
      <c r="AA89" s="5">
        <f t="shared" si="50"/>
        <v>0</v>
      </c>
      <c r="AB89" s="11">
        <f t="shared" si="34"/>
        <v>0</v>
      </c>
      <c r="AC89" s="5">
        <f t="shared" si="51"/>
        <v>0</v>
      </c>
      <c r="AD89" s="4">
        <f t="shared" si="35"/>
        <v>0</v>
      </c>
      <c r="AE89" s="13"/>
      <c r="AF89" s="5">
        <f t="shared" si="52"/>
        <v>0</v>
      </c>
      <c r="AG89" s="11">
        <f t="shared" si="36"/>
        <v>0</v>
      </c>
      <c r="AH89" s="5">
        <f t="shared" si="53"/>
        <v>0</v>
      </c>
      <c r="AI89" s="4">
        <f t="shared" si="37"/>
        <v>0</v>
      </c>
      <c r="AJ89" s="13"/>
    </row>
    <row r="90" spans="1:36">
      <c r="A90" s="9" t="s">
        <v>69</v>
      </c>
      <c r="D90" s="1"/>
      <c r="E90" s="5">
        <v>2</v>
      </c>
      <c r="F90" s="11">
        <f t="shared" si="38"/>
        <v>109.2</v>
      </c>
      <c r="G90" s="11">
        <f t="shared" si="39"/>
        <v>0</v>
      </c>
      <c r="H90" s="11">
        <f t="shared" si="30"/>
        <v>0</v>
      </c>
      <c r="I90" s="4">
        <f t="shared" si="31"/>
        <v>54.6</v>
      </c>
      <c r="J90" s="5">
        <v>5460</v>
      </c>
      <c r="L90" s="5">
        <f t="shared" si="40"/>
        <v>0</v>
      </c>
      <c r="M90" s="11">
        <f t="shared" si="41"/>
        <v>0</v>
      </c>
      <c r="N90" s="5">
        <f t="shared" si="42"/>
        <v>0</v>
      </c>
      <c r="O90" s="4">
        <f t="shared" si="43"/>
        <v>0</v>
      </c>
      <c r="P90" s="13"/>
      <c r="Q90" s="5">
        <f t="shared" si="44"/>
        <v>0</v>
      </c>
      <c r="R90" s="11">
        <f t="shared" si="45"/>
        <v>0</v>
      </c>
      <c r="S90" s="5">
        <f t="shared" si="46"/>
        <v>0</v>
      </c>
      <c r="T90" s="4">
        <f t="shared" si="47"/>
        <v>0</v>
      </c>
      <c r="U90" s="13"/>
      <c r="V90" s="5">
        <f t="shared" si="48"/>
        <v>0</v>
      </c>
      <c r="W90" s="11">
        <f t="shared" si="32"/>
        <v>0</v>
      </c>
      <c r="X90" s="5">
        <f t="shared" si="49"/>
        <v>0</v>
      </c>
      <c r="Y90" s="4">
        <f t="shared" si="33"/>
        <v>0</v>
      </c>
      <c r="Z90" s="13"/>
      <c r="AA90" s="5">
        <f t="shared" si="50"/>
        <v>0</v>
      </c>
      <c r="AB90" s="11">
        <f t="shared" si="34"/>
        <v>0</v>
      </c>
      <c r="AC90" s="5">
        <f t="shared" si="51"/>
        <v>0</v>
      </c>
      <c r="AD90" s="4">
        <f t="shared" si="35"/>
        <v>0</v>
      </c>
      <c r="AE90" s="13"/>
      <c r="AF90" s="5">
        <f t="shared" si="52"/>
        <v>0</v>
      </c>
      <c r="AG90" s="11">
        <f t="shared" si="36"/>
        <v>0</v>
      </c>
      <c r="AH90" s="5">
        <f t="shared" si="53"/>
        <v>0</v>
      </c>
      <c r="AI90" s="4">
        <f t="shared" si="37"/>
        <v>0</v>
      </c>
      <c r="AJ90" s="13"/>
    </row>
    <row r="91" spans="1:36">
      <c r="A91" s="9" t="s">
        <v>83</v>
      </c>
      <c r="D91" s="1"/>
      <c r="E91" s="5">
        <v>166</v>
      </c>
      <c r="F91" s="11">
        <f t="shared" si="38"/>
        <v>390.1</v>
      </c>
      <c r="G91" s="11">
        <f t="shared" si="39"/>
        <v>0</v>
      </c>
      <c r="H91" s="11">
        <f t="shared" si="30"/>
        <v>0</v>
      </c>
      <c r="I91" s="4">
        <f t="shared" si="31"/>
        <v>2.35</v>
      </c>
      <c r="J91" s="5">
        <v>235</v>
      </c>
      <c r="L91" s="5">
        <f t="shared" si="40"/>
        <v>0</v>
      </c>
      <c r="M91" s="11">
        <f t="shared" si="41"/>
        <v>0</v>
      </c>
      <c r="N91" s="5">
        <f t="shared" si="42"/>
        <v>0</v>
      </c>
      <c r="O91" s="4">
        <f t="shared" si="43"/>
        <v>0</v>
      </c>
      <c r="P91" s="13"/>
      <c r="Q91" s="5">
        <f t="shared" si="44"/>
        <v>0</v>
      </c>
      <c r="R91" s="11">
        <f t="shared" si="45"/>
        <v>0</v>
      </c>
      <c r="S91" s="5">
        <f t="shared" si="46"/>
        <v>0</v>
      </c>
      <c r="T91" s="4">
        <f t="shared" si="47"/>
        <v>0</v>
      </c>
      <c r="U91" s="13"/>
      <c r="V91" s="5">
        <f t="shared" si="48"/>
        <v>0</v>
      </c>
      <c r="W91" s="11">
        <f t="shared" si="32"/>
        <v>0</v>
      </c>
      <c r="X91" s="5">
        <f t="shared" si="49"/>
        <v>0</v>
      </c>
      <c r="Y91" s="4">
        <f t="shared" si="33"/>
        <v>0</v>
      </c>
      <c r="Z91" s="13"/>
      <c r="AA91" s="5">
        <f t="shared" si="50"/>
        <v>0</v>
      </c>
      <c r="AB91" s="11">
        <f t="shared" si="34"/>
        <v>0</v>
      </c>
      <c r="AC91" s="5">
        <f t="shared" si="51"/>
        <v>0</v>
      </c>
      <c r="AD91" s="4">
        <f t="shared" si="35"/>
        <v>0</v>
      </c>
      <c r="AE91" s="13"/>
      <c r="AF91" s="5">
        <f t="shared" si="52"/>
        <v>0</v>
      </c>
      <c r="AG91" s="11">
        <f t="shared" si="36"/>
        <v>0</v>
      </c>
      <c r="AH91" s="5">
        <f t="shared" si="53"/>
        <v>0</v>
      </c>
      <c r="AI91" s="4">
        <f t="shared" si="37"/>
        <v>0</v>
      </c>
      <c r="AJ91" s="13"/>
    </row>
    <row r="92" spans="1:36">
      <c r="A92" s="10" t="s">
        <v>110</v>
      </c>
      <c r="B92" s="10"/>
      <c r="C92" s="10"/>
      <c r="D92" s="1"/>
      <c r="E92" s="5">
        <v>3</v>
      </c>
      <c r="F92" s="11">
        <f t="shared" si="38"/>
        <v>198.99</v>
      </c>
      <c r="G92" s="11">
        <f t="shared" si="39"/>
        <v>0</v>
      </c>
      <c r="H92" s="11">
        <f t="shared" si="30"/>
        <v>0</v>
      </c>
      <c r="I92" s="4">
        <f t="shared" si="31"/>
        <v>66.33</v>
      </c>
      <c r="J92" s="5">
        <v>6633</v>
      </c>
      <c r="L92" s="5">
        <f t="shared" si="40"/>
        <v>0</v>
      </c>
      <c r="M92" s="11">
        <f t="shared" si="41"/>
        <v>0</v>
      </c>
      <c r="N92" s="5">
        <f t="shared" si="42"/>
        <v>0</v>
      </c>
      <c r="O92" s="4">
        <f t="shared" si="43"/>
        <v>0</v>
      </c>
      <c r="P92" s="13"/>
      <c r="Q92" s="5">
        <f t="shared" si="44"/>
        <v>0</v>
      </c>
      <c r="R92" s="11">
        <f t="shared" si="45"/>
        <v>0</v>
      </c>
      <c r="S92" s="5">
        <f t="shared" si="46"/>
        <v>0</v>
      </c>
      <c r="T92" s="4">
        <f t="shared" si="47"/>
        <v>0</v>
      </c>
      <c r="U92" s="13"/>
      <c r="V92" s="5">
        <f t="shared" si="48"/>
        <v>0</v>
      </c>
      <c r="W92" s="11">
        <f t="shared" si="32"/>
        <v>0</v>
      </c>
      <c r="X92" s="5">
        <f t="shared" si="49"/>
        <v>0</v>
      </c>
      <c r="Y92" s="4">
        <f t="shared" si="33"/>
        <v>0</v>
      </c>
      <c r="Z92" s="13"/>
      <c r="AA92" s="5">
        <f t="shared" si="50"/>
        <v>0</v>
      </c>
      <c r="AB92" s="11">
        <f t="shared" si="34"/>
        <v>0</v>
      </c>
      <c r="AC92" s="5">
        <f t="shared" si="51"/>
        <v>0</v>
      </c>
      <c r="AD92" s="4">
        <f t="shared" si="35"/>
        <v>0</v>
      </c>
      <c r="AE92" s="13"/>
      <c r="AF92" s="5">
        <f t="shared" si="52"/>
        <v>0</v>
      </c>
      <c r="AG92" s="11">
        <f t="shared" si="36"/>
        <v>0</v>
      </c>
      <c r="AH92" s="5">
        <f t="shared" si="53"/>
        <v>0</v>
      </c>
      <c r="AI92" s="4">
        <f t="shared" si="37"/>
        <v>0</v>
      </c>
      <c r="AJ92" s="13"/>
    </row>
    <row r="93" spans="1:36">
      <c r="A93" s="10" t="s">
        <v>112</v>
      </c>
      <c r="B93" s="10"/>
      <c r="C93" s="10"/>
      <c r="D93" s="1"/>
      <c r="E93" s="5">
        <v>2</v>
      </c>
      <c r="F93" s="11">
        <f t="shared" si="38"/>
        <v>174</v>
      </c>
      <c r="G93" s="11">
        <f t="shared" si="39"/>
        <v>0</v>
      </c>
      <c r="H93" s="11">
        <f t="shared" si="30"/>
        <v>0</v>
      </c>
      <c r="I93" s="4">
        <f t="shared" si="31"/>
        <v>87</v>
      </c>
      <c r="J93" s="5">
        <v>8700</v>
      </c>
      <c r="L93" s="5">
        <f t="shared" si="40"/>
        <v>0</v>
      </c>
      <c r="M93" s="11">
        <f t="shared" si="41"/>
        <v>0</v>
      </c>
      <c r="N93" s="5">
        <f t="shared" si="42"/>
        <v>0</v>
      </c>
      <c r="O93" s="4">
        <f t="shared" si="43"/>
        <v>0</v>
      </c>
      <c r="P93" s="13"/>
      <c r="Q93" s="5">
        <f t="shared" si="44"/>
        <v>0</v>
      </c>
      <c r="R93" s="11">
        <f t="shared" si="45"/>
        <v>0</v>
      </c>
      <c r="S93" s="5">
        <f t="shared" si="46"/>
        <v>0</v>
      </c>
      <c r="T93" s="4">
        <f t="shared" si="47"/>
        <v>0</v>
      </c>
      <c r="U93" s="13"/>
      <c r="V93" s="5">
        <f t="shared" si="48"/>
        <v>0</v>
      </c>
      <c r="W93" s="11">
        <f t="shared" si="32"/>
        <v>0</v>
      </c>
      <c r="X93" s="5">
        <f t="shared" si="49"/>
        <v>0</v>
      </c>
      <c r="Y93" s="4">
        <f t="shared" si="33"/>
        <v>0</v>
      </c>
      <c r="Z93" s="13"/>
      <c r="AA93" s="5">
        <f t="shared" si="50"/>
        <v>0</v>
      </c>
      <c r="AB93" s="11">
        <f t="shared" si="34"/>
        <v>0</v>
      </c>
      <c r="AC93" s="5">
        <f t="shared" si="51"/>
        <v>0</v>
      </c>
      <c r="AD93" s="4">
        <f t="shared" si="35"/>
        <v>0</v>
      </c>
      <c r="AE93" s="13"/>
      <c r="AF93" s="5">
        <f t="shared" si="52"/>
        <v>0</v>
      </c>
      <c r="AG93" s="11">
        <f t="shared" si="36"/>
        <v>0</v>
      </c>
      <c r="AH93" s="5">
        <f t="shared" si="53"/>
        <v>0</v>
      </c>
      <c r="AI93" s="4">
        <f t="shared" si="37"/>
        <v>0</v>
      </c>
      <c r="AJ93" s="13"/>
    </row>
    <row r="94" spans="1:36">
      <c r="A94" s="9" t="s">
        <v>59</v>
      </c>
      <c r="D94" s="1"/>
      <c r="E94" s="5">
        <v>2</v>
      </c>
      <c r="F94" s="11">
        <f t="shared" si="38"/>
        <v>17.559999999999999</v>
      </c>
      <c r="G94" s="11">
        <f t="shared" si="39"/>
        <v>0</v>
      </c>
      <c r="H94" s="11">
        <f t="shared" si="30"/>
        <v>0</v>
      </c>
      <c r="I94" s="4">
        <f t="shared" si="31"/>
        <v>8.7799999999999994</v>
      </c>
      <c r="J94" s="5">
        <v>878</v>
      </c>
      <c r="L94" s="5">
        <f t="shared" si="40"/>
        <v>0</v>
      </c>
      <c r="M94" s="11">
        <f t="shared" si="41"/>
        <v>0</v>
      </c>
      <c r="N94" s="5">
        <f t="shared" si="42"/>
        <v>0</v>
      </c>
      <c r="O94" s="4">
        <f t="shared" si="43"/>
        <v>0</v>
      </c>
      <c r="P94" s="13"/>
      <c r="Q94" s="5">
        <f t="shared" si="44"/>
        <v>0</v>
      </c>
      <c r="R94" s="11">
        <f t="shared" si="45"/>
        <v>0</v>
      </c>
      <c r="S94" s="5">
        <f t="shared" si="46"/>
        <v>0</v>
      </c>
      <c r="T94" s="4">
        <f t="shared" si="47"/>
        <v>0</v>
      </c>
      <c r="U94" s="13"/>
      <c r="V94" s="5">
        <f t="shared" si="48"/>
        <v>0</v>
      </c>
      <c r="W94" s="11">
        <f t="shared" si="32"/>
        <v>0</v>
      </c>
      <c r="X94" s="5">
        <f t="shared" si="49"/>
        <v>0</v>
      </c>
      <c r="Y94" s="4">
        <f t="shared" si="33"/>
        <v>0</v>
      </c>
      <c r="Z94" s="13"/>
      <c r="AA94" s="5">
        <f t="shared" si="50"/>
        <v>0</v>
      </c>
      <c r="AB94" s="11">
        <f t="shared" si="34"/>
        <v>0</v>
      </c>
      <c r="AC94" s="5">
        <f t="shared" si="51"/>
        <v>0</v>
      </c>
      <c r="AD94" s="4">
        <f t="shared" si="35"/>
        <v>0</v>
      </c>
      <c r="AE94" s="13"/>
      <c r="AF94" s="5">
        <f t="shared" si="52"/>
        <v>0</v>
      </c>
      <c r="AG94" s="11">
        <f t="shared" si="36"/>
        <v>0</v>
      </c>
      <c r="AH94" s="5">
        <f t="shared" si="53"/>
        <v>0</v>
      </c>
      <c r="AI94" s="4">
        <f t="shared" si="37"/>
        <v>0</v>
      </c>
      <c r="AJ94" s="13"/>
    </row>
    <row r="95" spans="1:36">
      <c r="A95" s="10" t="s">
        <v>104</v>
      </c>
      <c r="B95" s="10"/>
      <c r="C95" s="10"/>
      <c r="D95" s="1"/>
      <c r="E95" s="5">
        <v>130</v>
      </c>
      <c r="F95" s="11">
        <f t="shared" si="38"/>
        <v>54.6</v>
      </c>
      <c r="G95" s="11">
        <f t="shared" si="39"/>
        <v>0</v>
      </c>
      <c r="H95" s="11">
        <f t="shared" si="30"/>
        <v>0</v>
      </c>
      <c r="I95" s="4">
        <f t="shared" si="31"/>
        <v>0.42</v>
      </c>
      <c r="J95" s="5">
        <v>42</v>
      </c>
      <c r="L95" s="5">
        <f t="shared" si="40"/>
        <v>0</v>
      </c>
      <c r="M95" s="11">
        <f t="shared" si="41"/>
        <v>0</v>
      </c>
      <c r="N95" s="5">
        <f t="shared" si="42"/>
        <v>0</v>
      </c>
      <c r="O95" s="4">
        <f t="shared" si="43"/>
        <v>0</v>
      </c>
      <c r="P95" s="13"/>
      <c r="Q95" s="5">
        <f t="shared" si="44"/>
        <v>0</v>
      </c>
      <c r="R95" s="11">
        <f t="shared" si="45"/>
        <v>0</v>
      </c>
      <c r="S95" s="5">
        <f t="shared" si="46"/>
        <v>0</v>
      </c>
      <c r="T95" s="4">
        <f t="shared" si="47"/>
        <v>0</v>
      </c>
      <c r="U95" s="13"/>
      <c r="V95" s="5">
        <f t="shared" si="48"/>
        <v>0</v>
      </c>
      <c r="W95" s="11">
        <f t="shared" si="32"/>
        <v>0</v>
      </c>
      <c r="X95" s="5">
        <f t="shared" si="49"/>
        <v>0</v>
      </c>
      <c r="Y95" s="4">
        <f t="shared" si="33"/>
        <v>0</v>
      </c>
      <c r="Z95" s="13"/>
      <c r="AA95" s="5">
        <f t="shared" si="50"/>
        <v>0</v>
      </c>
      <c r="AB95" s="11">
        <f t="shared" si="34"/>
        <v>0</v>
      </c>
      <c r="AC95" s="5">
        <f t="shared" si="51"/>
        <v>0</v>
      </c>
      <c r="AD95" s="4">
        <f t="shared" si="35"/>
        <v>0</v>
      </c>
      <c r="AE95" s="13"/>
      <c r="AF95" s="5">
        <f t="shared" si="52"/>
        <v>0</v>
      </c>
      <c r="AG95" s="11">
        <f t="shared" si="36"/>
        <v>0</v>
      </c>
      <c r="AH95" s="5">
        <f t="shared" si="53"/>
        <v>0</v>
      </c>
      <c r="AI95" s="4">
        <f t="shared" si="37"/>
        <v>0</v>
      </c>
      <c r="AJ95" s="13"/>
    </row>
    <row r="96" spans="1:36">
      <c r="A96" s="10" t="s">
        <v>105</v>
      </c>
      <c r="B96" s="10"/>
      <c r="C96" s="10"/>
      <c r="D96" s="1"/>
      <c r="E96" s="5">
        <v>62</v>
      </c>
      <c r="F96" s="11">
        <f t="shared" si="38"/>
        <v>2.6040000000000001</v>
      </c>
      <c r="G96" s="11">
        <f t="shared" si="39"/>
        <v>0</v>
      </c>
      <c r="H96" s="11">
        <f t="shared" si="30"/>
        <v>0</v>
      </c>
      <c r="I96" s="4">
        <f t="shared" si="31"/>
        <v>4.2000000000000003E-2</v>
      </c>
      <c r="J96" s="5">
        <v>4.2</v>
      </c>
      <c r="L96" s="5">
        <f t="shared" si="40"/>
        <v>0</v>
      </c>
      <c r="M96" s="11">
        <f t="shared" si="41"/>
        <v>0</v>
      </c>
      <c r="N96" s="5">
        <f t="shared" si="42"/>
        <v>0</v>
      </c>
      <c r="O96" s="4">
        <f t="shared" si="43"/>
        <v>0</v>
      </c>
      <c r="P96" s="13"/>
      <c r="Q96" s="5">
        <f t="shared" si="44"/>
        <v>0</v>
      </c>
      <c r="R96" s="11">
        <f t="shared" si="45"/>
        <v>0</v>
      </c>
      <c r="S96" s="5">
        <f t="shared" si="46"/>
        <v>0</v>
      </c>
      <c r="T96" s="4">
        <f t="shared" si="47"/>
        <v>0</v>
      </c>
      <c r="U96" s="13"/>
      <c r="V96" s="5">
        <f t="shared" si="48"/>
        <v>0</v>
      </c>
      <c r="W96" s="11">
        <f t="shared" si="32"/>
        <v>0</v>
      </c>
      <c r="X96" s="5">
        <f t="shared" si="49"/>
        <v>0</v>
      </c>
      <c r="Y96" s="4">
        <f t="shared" si="33"/>
        <v>0</v>
      </c>
      <c r="Z96" s="13"/>
      <c r="AA96" s="5">
        <f t="shared" si="50"/>
        <v>0</v>
      </c>
      <c r="AB96" s="11">
        <f t="shared" si="34"/>
        <v>0</v>
      </c>
      <c r="AC96" s="5">
        <f t="shared" si="51"/>
        <v>0</v>
      </c>
      <c r="AD96" s="4">
        <f t="shared" si="35"/>
        <v>0</v>
      </c>
      <c r="AE96" s="13"/>
      <c r="AF96" s="5">
        <f t="shared" si="52"/>
        <v>0</v>
      </c>
      <c r="AG96" s="11">
        <f t="shared" si="36"/>
        <v>0</v>
      </c>
      <c r="AH96" s="5">
        <f t="shared" si="53"/>
        <v>0</v>
      </c>
      <c r="AI96" s="4">
        <f t="shared" si="37"/>
        <v>0</v>
      </c>
      <c r="AJ96" s="13"/>
    </row>
    <row r="97" spans="1:36">
      <c r="A97" s="9" t="s">
        <v>43</v>
      </c>
      <c r="D97" s="1"/>
      <c r="E97" s="5">
        <v>5</v>
      </c>
      <c r="F97" s="11">
        <f t="shared" si="38"/>
        <v>0.65</v>
      </c>
      <c r="G97" s="11">
        <f t="shared" si="39"/>
        <v>0</v>
      </c>
      <c r="H97" s="11">
        <f t="shared" si="30"/>
        <v>0</v>
      </c>
      <c r="I97" s="4">
        <f t="shared" si="31"/>
        <v>0.13</v>
      </c>
      <c r="J97" s="5">
        <v>13</v>
      </c>
      <c r="L97" s="5">
        <f t="shared" si="40"/>
        <v>0</v>
      </c>
      <c r="M97" s="11">
        <f t="shared" si="41"/>
        <v>0</v>
      </c>
      <c r="N97" s="5">
        <f t="shared" si="42"/>
        <v>0</v>
      </c>
      <c r="O97" s="4">
        <f t="shared" si="43"/>
        <v>0</v>
      </c>
      <c r="P97" s="13"/>
      <c r="Q97" s="5">
        <f t="shared" si="44"/>
        <v>0</v>
      </c>
      <c r="R97" s="11">
        <f t="shared" si="45"/>
        <v>0</v>
      </c>
      <c r="S97" s="5">
        <f t="shared" si="46"/>
        <v>0</v>
      </c>
      <c r="T97" s="4">
        <f t="shared" si="47"/>
        <v>0</v>
      </c>
      <c r="U97" s="13"/>
      <c r="V97" s="5">
        <f t="shared" si="48"/>
        <v>0</v>
      </c>
      <c r="W97" s="11">
        <f t="shared" si="32"/>
        <v>0</v>
      </c>
      <c r="X97" s="5">
        <f t="shared" si="49"/>
        <v>0</v>
      </c>
      <c r="Y97" s="4">
        <f t="shared" si="33"/>
        <v>0</v>
      </c>
      <c r="Z97" s="13"/>
      <c r="AA97" s="5">
        <f t="shared" si="50"/>
        <v>0</v>
      </c>
      <c r="AB97" s="11">
        <f t="shared" si="34"/>
        <v>0</v>
      </c>
      <c r="AC97" s="5">
        <f t="shared" si="51"/>
        <v>0</v>
      </c>
      <c r="AD97" s="4">
        <f t="shared" si="35"/>
        <v>0</v>
      </c>
      <c r="AE97" s="13"/>
      <c r="AF97" s="5">
        <f t="shared" si="52"/>
        <v>0</v>
      </c>
      <c r="AG97" s="11">
        <f t="shared" si="36"/>
        <v>0</v>
      </c>
      <c r="AH97" s="5">
        <f t="shared" si="53"/>
        <v>0</v>
      </c>
      <c r="AI97" s="4">
        <f t="shared" si="37"/>
        <v>0</v>
      </c>
      <c r="AJ97" s="13"/>
    </row>
    <row r="98" spans="1:36">
      <c r="A98" s="9" t="s">
        <v>30</v>
      </c>
      <c r="D98" s="1"/>
      <c r="E98" s="5">
        <v>30</v>
      </c>
      <c r="F98" s="11">
        <f t="shared" si="38"/>
        <v>8.4</v>
      </c>
      <c r="G98" s="11">
        <f t="shared" si="39"/>
        <v>0</v>
      </c>
      <c r="H98" s="11">
        <f t="shared" si="30"/>
        <v>0</v>
      </c>
      <c r="I98" s="4">
        <f t="shared" si="31"/>
        <v>0.28000000000000003</v>
      </c>
      <c r="J98" s="5">
        <v>28</v>
      </c>
      <c r="L98" s="5">
        <f t="shared" si="40"/>
        <v>0</v>
      </c>
      <c r="M98" s="11">
        <f t="shared" si="41"/>
        <v>0</v>
      </c>
      <c r="N98" s="5">
        <f t="shared" si="42"/>
        <v>0</v>
      </c>
      <c r="O98" s="4">
        <f t="shared" si="43"/>
        <v>0</v>
      </c>
      <c r="P98" s="13"/>
      <c r="Q98" s="5">
        <f t="shared" si="44"/>
        <v>0</v>
      </c>
      <c r="R98" s="11">
        <f t="shared" si="45"/>
        <v>0</v>
      </c>
      <c r="S98" s="5">
        <f t="shared" si="46"/>
        <v>0</v>
      </c>
      <c r="T98" s="4">
        <f t="shared" si="47"/>
        <v>0</v>
      </c>
      <c r="U98" s="13"/>
      <c r="V98" s="5">
        <f t="shared" si="48"/>
        <v>0</v>
      </c>
      <c r="W98" s="11">
        <f t="shared" si="32"/>
        <v>0</v>
      </c>
      <c r="X98" s="5">
        <f t="shared" si="49"/>
        <v>0</v>
      </c>
      <c r="Y98" s="4">
        <f t="shared" si="33"/>
        <v>0</v>
      </c>
      <c r="Z98" s="13"/>
      <c r="AA98" s="5">
        <f t="shared" si="50"/>
        <v>0</v>
      </c>
      <c r="AB98" s="11">
        <f t="shared" si="34"/>
        <v>0</v>
      </c>
      <c r="AC98" s="5">
        <f t="shared" si="51"/>
        <v>0</v>
      </c>
      <c r="AD98" s="4">
        <f t="shared" si="35"/>
        <v>0</v>
      </c>
      <c r="AE98" s="13"/>
      <c r="AF98" s="5">
        <f t="shared" si="52"/>
        <v>0</v>
      </c>
      <c r="AG98" s="11">
        <f t="shared" si="36"/>
        <v>0</v>
      </c>
      <c r="AH98" s="5">
        <f t="shared" si="53"/>
        <v>0</v>
      </c>
      <c r="AI98" s="4">
        <f t="shared" si="37"/>
        <v>0</v>
      </c>
      <c r="AJ98" s="13"/>
    </row>
    <row r="99" spans="1:36">
      <c r="A99" s="9" t="s">
        <v>70</v>
      </c>
      <c r="D99" s="1"/>
      <c r="E99" s="5">
        <v>16</v>
      </c>
      <c r="F99" s="11">
        <f t="shared" si="38"/>
        <v>11.36</v>
      </c>
      <c r="G99" s="11">
        <f t="shared" si="39"/>
        <v>0</v>
      </c>
      <c r="H99" s="11">
        <f t="shared" ref="H99:H102" si="54">SUM(G99/7)</f>
        <v>0</v>
      </c>
      <c r="I99" s="4">
        <f t="shared" ref="I99:I102" si="55">SUM(J99/100)</f>
        <v>0.71</v>
      </c>
      <c r="J99" s="5">
        <v>71</v>
      </c>
      <c r="L99" s="5">
        <f t="shared" si="40"/>
        <v>0</v>
      </c>
      <c r="M99" s="11">
        <f t="shared" si="41"/>
        <v>0</v>
      </c>
      <c r="N99" s="5">
        <f t="shared" si="42"/>
        <v>0</v>
      </c>
      <c r="O99" s="4">
        <f t="shared" si="43"/>
        <v>0</v>
      </c>
      <c r="P99" s="13"/>
      <c r="Q99" s="5">
        <f t="shared" si="44"/>
        <v>0</v>
      </c>
      <c r="R99" s="11">
        <f t="shared" si="45"/>
        <v>0</v>
      </c>
      <c r="S99" s="5">
        <f t="shared" si="46"/>
        <v>0</v>
      </c>
      <c r="T99" s="4">
        <f t="shared" si="47"/>
        <v>0</v>
      </c>
      <c r="U99" s="13"/>
      <c r="V99" s="5">
        <f t="shared" si="48"/>
        <v>0</v>
      </c>
      <c r="W99" s="11">
        <f t="shared" si="32"/>
        <v>0</v>
      </c>
      <c r="X99" s="5">
        <f t="shared" si="49"/>
        <v>0</v>
      </c>
      <c r="Y99" s="4">
        <f t="shared" si="33"/>
        <v>0</v>
      </c>
      <c r="Z99" s="13"/>
      <c r="AA99" s="5">
        <f t="shared" si="50"/>
        <v>0</v>
      </c>
      <c r="AB99" s="11">
        <f t="shared" si="34"/>
        <v>0</v>
      </c>
      <c r="AC99" s="5">
        <f t="shared" si="51"/>
        <v>0</v>
      </c>
      <c r="AD99" s="4">
        <f t="shared" si="35"/>
        <v>0</v>
      </c>
      <c r="AE99" s="13"/>
      <c r="AF99" s="5">
        <f t="shared" si="52"/>
        <v>0</v>
      </c>
      <c r="AG99" s="11">
        <f t="shared" si="36"/>
        <v>0</v>
      </c>
      <c r="AH99" s="5">
        <f t="shared" si="53"/>
        <v>0</v>
      </c>
      <c r="AI99" s="4">
        <f t="shared" si="37"/>
        <v>0</v>
      </c>
      <c r="AJ99" s="13"/>
    </row>
    <row r="100" spans="1:36">
      <c r="A100" s="9" t="s">
        <v>71</v>
      </c>
      <c r="D100" s="1"/>
      <c r="E100" s="5">
        <v>125</v>
      </c>
      <c r="F100" s="11">
        <f t="shared" si="38"/>
        <v>12.5</v>
      </c>
      <c r="G100" s="11">
        <f t="shared" si="39"/>
        <v>0</v>
      </c>
      <c r="H100" s="11">
        <f t="shared" si="54"/>
        <v>0</v>
      </c>
      <c r="I100" s="4">
        <f t="shared" si="55"/>
        <v>0.1</v>
      </c>
      <c r="J100" s="5">
        <v>10</v>
      </c>
      <c r="L100" s="5">
        <f t="shared" si="40"/>
        <v>0</v>
      </c>
      <c r="M100" s="11">
        <f t="shared" si="41"/>
        <v>0</v>
      </c>
      <c r="N100" s="5">
        <f t="shared" si="42"/>
        <v>0</v>
      </c>
      <c r="O100" s="4">
        <f t="shared" si="43"/>
        <v>0</v>
      </c>
      <c r="P100" s="13"/>
      <c r="Q100" s="5">
        <f t="shared" si="44"/>
        <v>0</v>
      </c>
      <c r="R100" s="11">
        <f t="shared" si="45"/>
        <v>0</v>
      </c>
      <c r="S100" s="5">
        <f t="shared" si="46"/>
        <v>0</v>
      </c>
      <c r="T100" s="4">
        <f t="shared" si="47"/>
        <v>0</v>
      </c>
      <c r="U100" s="13"/>
      <c r="V100" s="5">
        <f t="shared" si="48"/>
        <v>0</v>
      </c>
      <c r="W100" s="11">
        <f t="shared" si="32"/>
        <v>0</v>
      </c>
      <c r="X100" s="5">
        <f t="shared" si="49"/>
        <v>0</v>
      </c>
      <c r="Y100" s="4">
        <f t="shared" si="33"/>
        <v>0</v>
      </c>
      <c r="Z100" s="13"/>
      <c r="AA100" s="5">
        <f t="shared" si="50"/>
        <v>0</v>
      </c>
      <c r="AB100" s="11">
        <f t="shared" si="34"/>
        <v>0</v>
      </c>
      <c r="AC100" s="5">
        <f t="shared" si="51"/>
        <v>0</v>
      </c>
      <c r="AD100" s="4">
        <f t="shared" si="35"/>
        <v>0</v>
      </c>
      <c r="AE100" s="13"/>
      <c r="AF100" s="5">
        <f t="shared" si="52"/>
        <v>0</v>
      </c>
      <c r="AG100" s="11">
        <f t="shared" si="36"/>
        <v>0</v>
      </c>
      <c r="AH100" s="5">
        <f t="shared" si="53"/>
        <v>0</v>
      </c>
      <c r="AI100" s="4">
        <f t="shared" si="37"/>
        <v>0</v>
      </c>
      <c r="AJ100" s="13"/>
    </row>
    <row r="101" spans="1:36">
      <c r="A101" s="9" t="s">
        <v>72</v>
      </c>
      <c r="D101" s="1"/>
      <c r="E101" s="5">
        <v>125</v>
      </c>
      <c r="F101" s="11">
        <f t="shared" si="38"/>
        <v>12.5</v>
      </c>
      <c r="G101" s="11">
        <f t="shared" si="39"/>
        <v>0</v>
      </c>
      <c r="H101" s="11">
        <f t="shared" si="54"/>
        <v>0</v>
      </c>
      <c r="I101" s="4">
        <f t="shared" si="55"/>
        <v>0.1</v>
      </c>
      <c r="J101" s="5">
        <v>10</v>
      </c>
      <c r="L101" s="5">
        <f t="shared" si="40"/>
        <v>0</v>
      </c>
      <c r="M101" s="11">
        <f t="shared" si="41"/>
        <v>0</v>
      </c>
      <c r="N101" s="5">
        <f t="shared" si="42"/>
        <v>0</v>
      </c>
      <c r="O101" s="4">
        <f t="shared" si="43"/>
        <v>0</v>
      </c>
      <c r="P101" s="13"/>
      <c r="Q101" s="5">
        <f t="shared" si="44"/>
        <v>0</v>
      </c>
      <c r="R101" s="11">
        <f t="shared" si="45"/>
        <v>0</v>
      </c>
      <c r="S101" s="5">
        <f t="shared" si="46"/>
        <v>0</v>
      </c>
      <c r="T101" s="4">
        <f t="shared" si="47"/>
        <v>0</v>
      </c>
      <c r="U101" s="13"/>
      <c r="V101" s="5">
        <f t="shared" si="48"/>
        <v>0</v>
      </c>
      <c r="W101" s="11">
        <f t="shared" si="32"/>
        <v>0</v>
      </c>
      <c r="X101" s="5">
        <f t="shared" si="49"/>
        <v>0</v>
      </c>
      <c r="Y101" s="4">
        <f t="shared" si="33"/>
        <v>0</v>
      </c>
      <c r="Z101" s="13"/>
      <c r="AA101" s="5">
        <f t="shared" si="50"/>
        <v>0</v>
      </c>
      <c r="AB101" s="11">
        <f t="shared" si="34"/>
        <v>0</v>
      </c>
      <c r="AC101" s="5">
        <f t="shared" si="51"/>
        <v>0</v>
      </c>
      <c r="AD101" s="4">
        <f t="shared" si="35"/>
        <v>0</v>
      </c>
      <c r="AE101" s="13"/>
      <c r="AF101" s="5">
        <f t="shared" si="52"/>
        <v>0</v>
      </c>
      <c r="AG101" s="11">
        <f t="shared" si="36"/>
        <v>0</v>
      </c>
      <c r="AH101" s="5">
        <f t="shared" si="53"/>
        <v>0</v>
      </c>
      <c r="AI101" s="4">
        <f t="shared" si="37"/>
        <v>0</v>
      </c>
      <c r="AJ101" s="13"/>
    </row>
    <row r="102" spans="1:36">
      <c r="A102" s="10" t="s">
        <v>103</v>
      </c>
      <c r="B102" s="10"/>
      <c r="C102" s="10"/>
      <c r="D102" s="1"/>
      <c r="E102" s="5">
        <v>125</v>
      </c>
      <c r="F102" s="11">
        <f t="shared" si="38"/>
        <v>126.25</v>
      </c>
      <c r="G102" s="11">
        <f t="shared" si="39"/>
        <v>0</v>
      </c>
      <c r="H102" s="11">
        <f t="shared" si="54"/>
        <v>0</v>
      </c>
      <c r="I102" s="4">
        <f t="shared" si="55"/>
        <v>1.01</v>
      </c>
      <c r="J102" s="5">
        <v>101</v>
      </c>
      <c r="L102" s="5">
        <f t="shared" si="40"/>
        <v>0</v>
      </c>
      <c r="M102" s="11">
        <f t="shared" si="41"/>
        <v>0</v>
      </c>
      <c r="N102" s="5">
        <f t="shared" si="42"/>
        <v>0</v>
      </c>
      <c r="O102" s="4">
        <f t="shared" si="43"/>
        <v>0</v>
      </c>
      <c r="P102" s="13"/>
      <c r="Q102" s="5">
        <f t="shared" si="44"/>
        <v>0</v>
      </c>
      <c r="R102" s="11">
        <f t="shared" si="45"/>
        <v>0</v>
      </c>
      <c r="S102" s="5">
        <f t="shared" si="46"/>
        <v>0</v>
      </c>
      <c r="T102" s="4">
        <f t="shared" si="47"/>
        <v>0</v>
      </c>
      <c r="U102" s="13"/>
      <c r="V102" s="5">
        <f t="shared" si="48"/>
        <v>0</v>
      </c>
      <c r="W102" s="11">
        <f t="shared" si="32"/>
        <v>0</v>
      </c>
      <c r="X102" s="5">
        <f t="shared" si="49"/>
        <v>0</v>
      </c>
      <c r="Y102" s="4">
        <f t="shared" si="33"/>
        <v>0</v>
      </c>
      <c r="Z102" s="13"/>
      <c r="AA102" s="5">
        <f t="shared" si="50"/>
        <v>0</v>
      </c>
      <c r="AB102" s="11">
        <f t="shared" si="34"/>
        <v>0</v>
      </c>
      <c r="AC102" s="5">
        <f t="shared" si="51"/>
        <v>0</v>
      </c>
      <c r="AD102" s="4">
        <f t="shared" si="35"/>
        <v>0</v>
      </c>
      <c r="AE102" s="13"/>
      <c r="AF102" s="5">
        <f t="shared" si="52"/>
        <v>0</v>
      </c>
      <c r="AG102" s="11">
        <f t="shared" si="36"/>
        <v>0</v>
      </c>
      <c r="AH102" s="5">
        <f t="shared" si="53"/>
        <v>0</v>
      </c>
      <c r="AI102" s="4">
        <f t="shared" si="37"/>
        <v>0</v>
      </c>
      <c r="AJ102" s="13"/>
    </row>
    <row r="103" spans="1:36">
      <c r="A103" s="10" t="s">
        <v>111</v>
      </c>
      <c r="B103" s="10"/>
      <c r="C103" s="10"/>
      <c r="D103" s="1"/>
      <c r="E103" s="5">
        <v>3</v>
      </c>
      <c r="F103" s="11">
        <f t="shared" si="38"/>
        <v>300</v>
      </c>
      <c r="G103" s="11">
        <f t="shared" si="39"/>
        <v>0</v>
      </c>
      <c r="H103" s="11">
        <f t="shared" ref="H103:H104" si="56">SUM(G103/7)</f>
        <v>0</v>
      </c>
      <c r="I103" s="4">
        <f t="shared" ref="I103:I107" si="57">SUM(J103/100)</f>
        <v>100</v>
      </c>
      <c r="J103" s="5">
        <v>10000</v>
      </c>
      <c r="L103" s="5">
        <f t="shared" si="40"/>
        <v>0</v>
      </c>
      <c r="M103" s="11">
        <f t="shared" si="41"/>
        <v>0</v>
      </c>
      <c r="N103" s="5">
        <f t="shared" si="42"/>
        <v>0</v>
      </c>
      <c r="O103" s="4">
        <f t="shared" si="43"/>
        <v>0</v>
      </c>
      <c r="P103" s="13"/>
      <c r="Q103" s="5">
        <f t="shared" si="44"/>
        <v>0</v>
      </c>
      <c r="R103" s="11">
        <f t="shared" si="45"/>
        <v>0</v>
      </c>
      <c r="S103" s="5">
        <f t="shared" si="46"/>
        <v>0</v>
      </c>
      <c r="T103" s="4">
        <f t="shared" si="47"/>
        <v>0</v>
      </c>
      <c r="U103" s="13"/>
      <c r="V103" s="5">
        <f t="shared" si="48"/>
        <v>0</v>
      </c>
      <c r="W103" s="11">
        <f t="shared" si="32"/>
        <v>0</v>
      </c>
      <c r="X103" s="5">
        <f t="shared" si="49"/>
        <v>0</v>
      </c>
      <c r="Y103" s="4">
        <f t="shared" si="33"/>
        <v>0</v>
      </c>
      <c r="Z103" s="13"/>
      <c r="AA103" s="5">
        <f t="shared" si="50"/>
        <v>0</v>
      </c>
      <c r="AB103" s="11">
        <f t="shared" si="34"/>
        <v>0</v>
      </c>
      <c r="AC103" s="5">
        <f t="shared" si="51"/>
        <v>0</v>
      </c>
      <c r="AD103" s="4">
        <f t="shared" si="35"/>
        <v>0</v>
      </c>
      <c r="AE103" s="13"/>
      <c r="AF103" s="5">
        <f t="shared" si="52"/>
        <v>0</v>
      </c>
      <c r="AG103" s="11">
        <f t="shared" si="36"/>
        <v>0</v>
      </c>
      <c r="AH103" s="5">
        <f t="shared" si="53"/>
        <v>0</v>
      </c>
      <c r="AI103" s="4">
        <f t="shared" si="37"/>
        <v>0</v>
      </c>
      <c r="AJ103" s="13"/>
    </row>
    <row r="104" spans="1:36">
      <c r="A104" s="10" t="s">
        <v>106</v>
      </c>
      <c r="B104" s="10"/>
      <c r="C104" s="10"/>
      <c r="D104" s="1"/>
      <c r="E104" s="5">
        <v>24</v>
      </c>
      <c r="F104" s="11">
        <f t="shared" si="38"/>
        <v>78.48</v>
      </c>
      <c r="G104" s="11">
        <f t="shared" si="39"/>
        <v>0</v>
      </c>
      <c r="H104" s="11">
        <f t="shared" si="56"/>
        <v>0</v>
      </c>
      <c r="I104" s="4">
        <f t="shared" si="57"/>
        <v>3.27</v>
      </c>
      <c r="J104" s="5">
        <v>327</v>
      </c>
      <c r="L104" s="5">
        <f t="shared" si="40"/>
        <v>0</v>
      </c>
      <c r="M104" s="11">
        <f t="shared" si="41"/>
        <v>0</v>
      </c>
      <c r="N104" s="5">
        <f t="shared" si="42"/>
        <v>0</v>
      </c>
      <c r="O104" s="4">
        <f t="shared" si="43"/>
        <v>0</v>
      </c>
      <c r="P104" s="13"/>
      <c r="Q104" s="5">
        <f t="shared" si="44"/>
        <v>0</v>
      </c>
      <c r="R104" s="11">
        <f t="shared" si="45"/>
        <v>0</v>
      </c>
      <c r="S104" s="5">
        <f t="shared" si="46"/>
        <v>0</v>
      </c>
      <c r="T104" s="4">
        <f t="shared" si="47"/>
        <v>0</v>
      </c>
      <c r="U104" s="13"/>
      <c r="V104" s="5">
        <f t="shared" si="48"/>
        <v>0</v>
      </c>
      <c r="W104" s="11">
        <f t="shared" si="32"/>
        <v>0</v>
      </c>
      <c r="X104" s="5">
        <f t="shared" si="49"/>
        <v>0</v>
      </c>
      <c r="Y104" s="4">
        <f t="shared" si="33"/>
        <v>0</v>
      </c>
      <c r="Z104" s="13"/>
      <c r="AA104" s="5">
        <f t="shared" si="50"/>
        <v>0</v>
      </c>
      <c r="AB104" s="11">
        <f t="shared" si="34"/>
        <v>0</v>
      </c>
      <c r="AC104" s="5">
        <f t="shared" si="51"/>
        <v>0</v>
      </c>
      <c r="AD104" s="4">
        <f t="shared" si="35"/>
        <v>0</v>
      </c>
      <c r="AE104" s="13"/>
      <c r="AF104" s="5">
        <f t="shared" si="52"/>
        <v>0</v>
      </c>
      <c r="AG104" s="11">
        <f t="shared" si="36"/>
        <v>0</v>
      </c>
      <c r="AH104" s="5">
        <f t="shared" si="53"/>
        <v>0</v>
      </c>
      <c r="AI104" s="4">
        <f t="shared" si="37"/>
        <v>0</v>
      </c>
      <c r="AJ104" s="13"/>
    </row>
    <row r="105" spans="1:36">
      <c r="A105" s="10" t="s">
        <v>107</v>
      </c>
      <c r="B105" s="10"/>
      <c r="C105" s="10"/>
      <c r="D105" s="1"/>
      <c r="E105" s="5">
        <v>24</v>
      </c>
      <c r="F105" s="11">
        <f t="shared" si="38"/>
        <v>96</v>
      </c>
      <c r="G105" s="11">
        <f t="shared" si="39"/>
        <v>0</v>
      </c>
      <c r="H105" s="11">
        <f t="shared" ref="H105" si="58">SUM(G105/7)</f>
        <v>0</v>
      </c>
      <c r="I105" s="4">
        <f t="shared" si="57"/>
        <v>4</v>
      </c>
      <c r="J105" s="5">
        <v>400</v>
      </c>
      <c r="L105" s="5">
        <f t="shared" si="40"/>
        <v>0</v>
      </c>
      <c r="M105" s="11">
        <f t="shared" si="41"/>
        <v>0</v>
      </c>
      <c r="N105" s="5">
        <f t="shared" si="42"/>
        <v>0</v>
      </c>
      <c r="O105" s="4">
        <f t="shared" si="43"/>
        <v>0</v>
      </c>
      <c r="P105" s="13"/>
      <c r="Q105" s="5">
        <f t="shared" si="44"/>
        <v>0</v>
      </c>
      <c r="R105" s="11">
        <f t="shared" si="45"/>
        <v>0</v>
      </c>
      <c r="S105" s="5">
        <f t="shared" si="46"/>
        <v>0</v>
      </c>
      <c r="T105" s="4">
        <f t="shared" si="47"/>
        <v>0</v>
      </c>
      <c r="U105" s="13"/>
      <c r="V105" s="5">
        <f t="shared" si="48"/>
        <v>0</v>
      </c>
      <c r="W105" s="11">
        <f t="shared" si="32"/>
        <v>0</v>
      </c>
      <c r="X105" s="5">
        <f t="shared" si="49"/>
        <v>0</v>
      </c>
      <c r="Y105" s="4">
        <f t="shared" si="33"/>
        <v>0</v>
      </c>
      <c r="Z105" s="13"/>
      <c r="AA105" s="5">
        <f t="shared" si="50"/>
        <v>0</v>
      </c>
      <c r="AB105" s="11">
        <f t="shared" si="34"/>
        <v>0</v>
      </c>
      <c r="AC105" s="5">
        <f t="shared" si="51"/>
        <v>0</v>
      </c>
      <c r="AD105" s="4">
        <f t="shared" si="35"/>
        <v>0</v>
      </c>
      <c r="AE105" s="13"/>
      <c r="AF105" s="5">
        <f t="shared" si="52"/>
        <v>0</v>
      </c>
      <c r="AG105" s="11">
        <f t="shared" si="36"/>
        <v>0</v>
      </c>
      <c r="AH105" s="5">
        <f t="shared" si="53"/>
        <v>0</v>
      </c>
      <c r="AI105" s="4">
        <f t="shared" si="37"/>
        <v>0</v>
      </c>
      <c r="AJ105" s="13"/>
    </row>
    <row r="106" spans="1:36">
      <c r="A106" s="10" t="s">
        <v>109</v>
      </c>
      <c r="B106" s="10"/>
      <c r="C106" s="10"/>
      <c r="D106" s="1"/>
      <c r="E106" s="5">
        <v>3</v>
      </c>
      <c r="F106" s="11">
        <f t="shared" si="38"/>
        <v>360</v>
      </c>
      <c r="G106" s="11">
        <f t="shared" si="39"/>
        <v>0</v>
      </c>
      <c r="I106" s="4">
        <f t="shared" si="57"/>
        <v>120</v>
      </c>
      <c r="J106" s="5">
        <v>12000</v>
      </c>
      <c r="L106" s="5">
        <f t="shared" si="40"/>
        <v>0</v>
      </c>
      <c r="M106" s="11">
        <f t="shared" si="41"/>
        <v>0</v>
      </c>
      <c r="N106" s="5">
        <f t="shared" si="42"/>
        <v>0</v>
      </c>
      <c r="O106" s="4">
        <f t="shared" si="43"/>
        <v>0</v>
      </c>
      <c r="P106" s="13"/>
      <c r="Q106" s="5">
        <f t="shared" si="44"/>
        <v>0</v>
      </c>
      <c r="R106" s="11">
        <f t="shared" si="45"/>
        <v>0</v>
      </c>
      <c r="S106" s="5">
        <f t="shared" si="46"/>
        <v>0</v>
      </c>
      <c r="T106" s="4">
        <f t="shared" si="47"/>
        <v>0</v>
      </c>
      <c r="U106" s="13"/>
      <c r="V106" s="5">
        <f t="shared" si="48"/>
        <v>0</v>
      </c>
      <c r="W106" s="11">
        <f t="shared" si="32"/>
        <v>0</v>
      </c>
      <c r="X106" s="5">
        <f t="shared" si="49"/>
        <v>0</v>
      </c>
      <c r="Y106" s="4">
        <f t="shared" si="33"/>
        <v>0</v>
      </c>
      <c r="Z106" s="13"/>
      <c r="AA106" s="5">
        <f t="shared" si="50"/>
        <v>0</v>
      </c>
      <c r="AB106" s="11">
        <f t="shared" si="34"/>
        <v>0</v>
      </c>
      <c r="AC106" s="5">
        <f t="shared" si="51"/>
        <v>0</v>
      </c>
      <c r="AD106" s="4">
        <f t="shared" si="35"/>
        <v>0</v>
      </c>
      <c r="AE106" s="13"/>
      <c r="AF106" s="5">
        <f t="shared" si="52"/>
        <v>0</v>
      </c>
      <c r="AG106" s="11">
        <f t="shared" si="36"/>
        <v>0</v>
      </c>
      <c r="AH106" s="5">
        <f t="shared" si="53"/>
        <v>0</v>
      </c>
      <c r="AI106" s="4">
        <f t="shared" si="37"/>
        <v>0</v>
      </c>
      <c r="AJ106" s="13"/>
    </row>
    <row r="107" spans="1:36">
      <c r="A107" s="10" t="s">
        <v>108</v>
      </c>
      <c r="B107" s="10"/>
      <c r="C107" s="10"/>
      <c r="D107" s="1"/>
      <c r="E107" s="5">
        <v>5</v>
      </c>
      <c r="F107" s="11">
        <f t="shared" si="38"/>
        <v>8.85</v>
      </c>
      <c r="G107" s="11">
        <f t="shared" si="39"/>
        <v>0</v>
      </c>
      <c r="H107" s="11">
        <f t="shared" ref="H107" si="59">SUM(G107/7)</f>
        <v>0</v>
      </c>
      <c r="I107" s="4">
        <f t="shared" si="57"/>
        <v>1.77</v>
      </c>
      <c r="J107" s="5">
        <v>177</v>
      </c>
      <c r="L107" s="5">
        <f t="shared" si="40"/>
        <v>0</v>
      </c>
      <c r="M107" s="11">
        <f t="shared" si="41"/>
        <v>0</v>
      </c>
      <c r="N107" s="5">
        <f t="shared" si="42"/>
        <v>0</v>
      </c>
      <c r="O107" s="4">
        <f t="shared" si="43"/>
        <v>0</v>
      </c>
      <c r="P107" s="13"/>
      <c r="Q107" s="5">
        <f t="shared" si="44"/>
        <v>0</v>
      </c>
      <c r="R107" s="11">
        <f t="shared" si="45"/>
        <v>0</v>
      </c>
      <c r="S107" s="5">
        <f t="shared" si="46"/>
        <v>0</v>
      </c>
      <c r="T107" s="4">
        <f t="shared" si="47"/>
        <v>0</v>
      </c>
      <c r="U107" s="13"/>
      <c r="V107" s="5">
        <f t="shared" si="48"/>
        <v>0</v>
      </c>
      <c r="W107" s="11">
        <f t="shared" si="32"/>
        <v>0</v>
      </c>
      <c r="X107" s="5">
        <f t="shared" si="49"/>
        <v>0</v>
      </c>
      <c r="Y107" s="4">
        <f t="shared" si="33"/>
        <v>0</v>
      </c>
      <c r="Z107" s="13"/>
      <c r="AA107" s="5">
        <f t="shared" si="50"/>
        <v>0</v>
      </c>
      <c r="AB107" s="11">
        <f t="shared" si="34"/>
        <v>0</v>
      </c>
      <c r="AC107" s="5">
        <f t="shared" si="51"/>
        <v>0</v>
      </c>
      <c r="AD107" s="4">
        <f t="shared" si="35"/>
        <v>0</v>
      </c>
      <c r="AE107" s="13"/>
      <c r="AF107" s="5">
        <f t="shared" si="52"/>
        <v>0</v>
      </c>
      <c r="AG107" s="11">
        <f t="shared" si="36"/>
        <v>0</v>
      </c>
      <c r="AH107" s="5">
        <f t="shared" si="53"/>
        <v>0</v>
      </c>
      <c r="AI107" s="4">
        <f t="shared" si="37"/>
        <v>0</v>
      </c>
      <c r="AJ107" s="13"/>
    </row>
    <row r="109" spans="1:36">
      <c r="A109" s="10" t="s">
        <v>122</v>
      </c>
      <c r="G109" s="11">
        <f>SUM(G3:G108)</f>
        <v>56.1</v>
      </c>
      <c r="H109" s="11">
        <f>SUM(H3:H108)</f>
        <v>8.0142857142857142</v>
      </c>
      <c r="I109" s="11"/>
      <c r="J109" s="11"/>
      <c r="K109" s="11"/>
      <c r="L109" s="11">
        <f t="shared" ref="L109:M109" si="60">SUM(L3:L108)</f>
        <v>0</v>
      </c>
      <c r="M109" s="11">
        <f t="shared" si="60"/>
        <v>0</v>
      </c>
      <c r="N109" s="11"/>
      <c r="O109" s="11"/>
      <c r="P109" s="11"/>
      <c r="Q109" s="11">
        <f t="shared" ref="Q109" si="61">SUM(Q3:Q108)</f>
        <v>0</v>
      </c>
      <c r="R109" s="11">
        <f t="shared" ref="R109" si="62">SUM(R3:R108)</f>
        <v>0</v>
      </c>
      <c r="V109" s="11">
        <f t="shared" ref="V109" si="63">SUM(V3:V108)</f>
        <v>0</v>
      </c>
      <c r="W109" s="11">
        <f t="shared" ref="W109" si="64">SUM(W3:W108)</f>
        <v>0</v>
      </c>
      <c r="AA109" s="11">
        <f t="shared" ref="AA109" si="65">SUM(AA3:AA108)</f>
        <v>0</v>
      </c>
      <c r="AB109" s="11">
        <f t="shared" ref="AB109" si="66">SUM(AB3:AB108)</f>
        <v>0</v>
      </c>
      <c r="AF109" s="11">
        <f t="shared" ref="AF109" si="67">SUM(AF3:AF108)</f>
        <v>0</v>
      </c>
      <c r="AG109" s="11">
        <f t="shared" ref="AG109" si="68">SUM(AG3:AG108)</f>
        <v>0</v>
      </c>
    </row>
    <row r="110" spans="1:36">
      <c r="A110" s="10" t="s">
        <v>121</v>
      </c>
      <c r="G110" s="11">
        <f>SUM(G109/1000)</f>
        <v>5.6100000000000004E-2</v>
      </c>
      <c r="H110" s="11">
        <f>SUM(H109/1000)</f>
        <v>8.0142857142857134E-3</v>
      </c>
      <c r="I110" s="11"/>
      <c r="J110" s="11"/>
      <c r="K110" s="11"/>
      <c r="L110" s="11">
        <f t="shared" ref="L110:M110" si="69">SUM(L109/1000)</f>
        <v>0</v>
      </c>
      <c r="M110" s="11">
        <f t="shared" si="69"/>
        <v>0</v>
      </c>
      <c r="N110" s="11"/>
      <c r="O110" s="11"/>
      <c r="P110" s="11"/>
      <c r="Q110" s="11">
        <f t="shared" ref="Q110" si="70">SUM(Q109/1000)</f>
        <v>0</v>
      </c>
      <c r="R110" s="11">
        <f t="shared" ref="R110" si="71">SUM(R109/1000)</f>
        <v>0</v>
      </c>
      <c r="V110" s="11">
        <f t="shared" ref="V110" si="72">SUM(V109/1000)</f>
        <v>0</v>
      </c>
      <c r="W110" s="11">
        <f t="shared" ref="W110" si="73">SUM(W109/1000)</f>
        <v>0</v>
      </c>
      <c r="AA110" s="11">
        <f t="shared" ref="AA110" si="74">SUM(AA109/1000)</f>
        <v>0</v>
      </c>
      <c r="AB110" s="11">
        <f t="shared" ref="AB110" si="75">SUM(AB109/1000)</f>
        <v>0</v>
      </c>
      <c r="AF110" s="11">
        <f t="shared" ref="AF110" si="76">SUM(AF109/1000)</f>
        <v>0</v>
      </c>
      <c r="AG110" s="11">
        <f t="shared" ref="AG110" si="77">SUM(AG109/1000)</f>
        <v>0</v>
      </c>
    </row>
  </sheetData>
  <sheetProtection selectLockedCells="1"/>
  <sortState ref="A3:I104">
    <sortCondition ref="A3:A104"/>
  </sortState>
  <mergeCells count="1">
    <mergeCell ref="D1:H1"/>
  </mergeCells>
  <dataValidations count="1">
    <dataValidation type="decimal" allowBlank="1" showInputMessage="1" showErrorMessage="1" sqref="D4:D107" xr:uid="{00000000-0002-0000-0A00-000000000000}">
      <formula1>0</formula1>
      <formula2>99</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M26"/>
  <sheetViews>
    <sheetView zoomScale="110" zoomScaleNormal="110" zoomScaleSheetLayoutView="100" workbookViewId="0">
      <selection activeCell="G17" sqref="B17:G17"/>
    </sheetView>
  </sheetViews>
  <sheetFormatPr defaultColWidth="9.109375" defaultRowHeight="16.8"/>
  <cols>
    <col min="1" max="1" width="9.109375" style="43"/>
    <col min="2" max="2" width="29.109375" style="43" customWidth="1"/>
    <col min="3" max="3" width="18.33203125" style="50" customWidth="1"/>
    <col min="4" max="4" width="18.44140625" style="50" customWidth="1"/>
    <col min="5" max="6" width="9.109375" style="43" hidden="1" customWidth="1"/>
    <col min="7" max="7" width="56.33203125" style="43" customWidth="1"/>
    <col min="8" max="8" width="0" style="43" hidden="1" customWidth="1"/>
    <col min="9" max="12" width="9.109375" style="43" hidden="1" customWidth="1"/>
    <col min="13" max="14" width="0" style="43" hidden="1" customWidth="1"/>
    <col min="15" max="16384" width="9.109375" style="43"/>
  </cols>
  <sheetData>
    <row r="2" spans="2:13" ht="27" customHeight="1">
      <c r="B2" s="107" t="s">
        <v>270</v>
      </c>
      <c r="C2" s="107"/>
      <c r="D2" s="107"/>
      <c r="E2" s="107"/>
      <c r="F2" s="107"/>
      <c r="G2" s="107"/>
    </row>
    <row r="3" spans="2:13" ht="64.2" customHeight="1">
      <c r="B3" s="83" t="s">
        <v>193</v>
      </c>
      <c r="C3" s="84" t="s">
        <v>299</v>
      </c>
      <c r="D3" s="87" t="s">
        <v>302</v>
      </c>
      <c r="E3" s="85"/>
      <c r="F3" s="85"/>
      <c r="G3" s="86" t="s">
        <v>251</v>
      </c>
    </row>
    <row r="4" spans="2:13" s="22" customFormat="1" ht="15">
      <c r="B4" s="78" t="s">
        <v>301</v>
      </c>
      <c r="C4" s="79">
        <f>'Data Entry'!H104</f>
        <v>0</v>
      </c>
      <c r="D4" s="21" t="str">
        <f>IF($C4&lt;1000,"Low Intake",IF($C4&lt;2000,"Medium Intake",IF($C4&lt;5000,"Optimal Intake",IF($C4&gt;4999,"High Intake"))))</f>
        <v>Low Intake</v>
      </c>
      <c r="G4" s="21" t="str">
        <f>IF($C4&lt;1000,"Your health would benefit from increasing intake",IF($C4&lt;2000,"Your health may benefit from increasing intake",IF($C4&lt;5000,"Your intake is in the ideal range",IF($C4&gt;4999,"Your intake may be preventing nutrient absorption"))))</f>
        <v>Your health would benefit from increasing intake</v>
      </c>
    </row>
    <row r="5" spans="2:13" s="22" customFormat="1" ht="15">
      <c r="B5" s="20" t="s">
        <v>259</v>
      </c>
      <c r="C5" s="21">
        <f>SUM(E5:F5)</f>
        <v>0</v>
      </c>
      <c r="D5" s="21" t="str">
        <f>IF(C5&lt;50,"Low Intake",IF(C5&lt;100,"Medium Intake",IF(C5&lt;500,"Optimal Intake",IF(C5&gt;499,"High Intake"))))</f>
        <v>Low Intake</v>
      </c>
      <c r="E5" s="44">
        <f>SUM('Data Entry'!H4:H6)</f>
        <v>0</v>
      </c>
      <c r="F5" s="21">
        <f>SUM('Data Entry'!H53:H57)</f>
        <v>0</v>
      </c>
      <c r="G5" s="21" t="str">
        <f>IF(C5&lt;50,"Include several foods from the 20mg list",IF(C5&lt;100,"Include some more foods from the 20mg list",IF(C5&lt;500,"Continue with current intake",IF(C5&gt;499,"Your intake may be preventing nutrient absorption"))))</f>
        <v>Include several foods from the 20mg list</v>
      </c>
    </row>
    <row r="6" spans="2:13" s="22" customFormat="1" ht="15">
      <c r="B6" s="20" t="s">
        <v>262</v>
      </c>
      <c r="C6" s="21">
        <f>SUM('Data Entry'!H13:H14)</f>
        <v>0</v>
      </c>
      <c r="D6" s="21" t="str">
        <f>IF(C6&lt;50,"Low Intake",IF(C6&lt;300,"Medium Intake",IF(C6&lt;1000,"Optimal Intake",IF(C6&gt;999,"High Intake"))))</f>
        <v>Low Intake</v>
      </c>
      <c r="G6" s="21" t="str">
        <f>IF(C6&lt;50,"You may benefit from two cups per day",IF(C6&lt;300,"You may benefit from one more cup per day",IF(C6&lt;1000,"Current intake is ideal",IF(C6&gt;999,"Your intake may be preventing nutrient absorption"))))</f>
        <v>You may benefit from two cups per day</v>
      </c>
    </row>
    <row r="7" spans="2:13" s="22" customFormat="1" ht="15">
      <c r="B7" s="20" t="s">
        <v>261</v>
      </c>
      <c r="C7" s="21">
        <f>SUM(I7:J7)</f>
        <v>0</v>
      </c>
      <c r="D7" s="21" t="str">
        <f>IF(C7&lt;200,"Low Intake",IF(C7&lt;500,"Medium Intake",IF(C7&lt;2500,"Optimal Intake",IF(C7&gt;2499,"High Intake"))))</f>
        <v>Low Intake</v>
      </c>
      <c r="G7" s="21" t="str">
        <f>IF(C7&lt;200,"Include several drinks from the 100mg list",IF(C7&lt;500,"Include some drinks from the 100mg list",IF(C7&lt;2500,"Current intake is ideal",IF(C7&gt;2499,"Your intake may be preventing nutrient absorption"))))</f>
        <v>Include several drinks from the 100mg list</v>
      </c>
      <c r="I7" s="44">
        <f>SUM('Data Entry'!H7:H11)</f>
        <v>0</v>
      </c>
      <c r="J7" s="44">
        <f>SUM('Data Entry'!H15:H20)</f>
        <v>0</v>
      </c>
    </row>
    <row r="8" spans="2:13" s="22" customFormat="1" ht="15">
      <c r="B8" s="20" t="s">
        <v>263</v>
      </c>
      <c r="C8" s="21">
        <f>SUM('Data Entry'!H23:H52)</f>
        <v>0</v>
      </c>
      <c r="D8" s="21" t="str">
        <f>IF(C8&lt;100,"Low Intake",IF(C8&lt;500,"Medium Intake",IF(C8&lt;2000,"Optimal Intake",IF(C8&gt;1999,"High Intake"))))</f>
        <v>Low Intake</v>
      </c>
      <c r="G8" s="21" t="str">
        <f>IF(C8&lt;100,"Include several fruits from the 150mg list",IF(C8&lt;500,"Include some fruits from the 150mg list",IF(C8&lt;2000,"Current intake is ideal",IF(C8&gt;1999,"Your intake may be preventing nutrient absorption"))))</f>
        <v>Include several fruits from the 150mg list</v>
      </c>
    </row>
    <row r="9" spans="2:13" s="22" customFormat="1" ht="20.25" customHeight="1">
      <c r="B9" s="20" t="s">
        <v>147</v>
      </c>
      <c r="C9" s="21">
        <f>SUM('Data Entry'!H58:H77)</f>
        <v>0</v>
      </c>
      <c r="D9" s="21" t="str">
        <f>IF(C9&lt;100,"Low Intake",IF(C9&lt;300,"Medium Intake",IF(C9&lt;1500,"Optimal Intake",IF(C9&gt;1499,"High Intake"))))</f>
        <v>Low Intake</v>
      </c>
      <c r="G9" s="21" t="str">
        <f>IF(C9&lt;100,"Include several options from the 20mg list",IF(C9&lt;300,"Include some options from the 20mg list",IF(C9&lt;1500,"Current intake is ideal",IF(C9&gt;1499,"Intake too high, potential risk of toxicity"))))</f>
        <v>Include several options from the 20mg list</v>
      </c>
    </row>
    <row r="10" spans="2:13" s="22" customFormat="1" ht="15">
      <c r="B10" s="20" t="s">
        <v>175</v>
      </c>
      <c r="C10" s="21">
        <f>SUM('Data Entry'!H78:H85)</f>
        <v>0</v>
      </c>
      <c r="D10" s="21" t="str">
        <f>IF(C10&lt;100,"Low Intake",IF(C10&lt;300,"Medium Intake",IF(C10&lt;1000,"Optimal Intake",IF(C10&gt;999,"High Intake"))))</f>
        <v>Low Intake</v>
      </c>
      <c r="G10" s="21" t="str">
        <f>IF(C10&lt;100,"Include several drinks from the 50mg list",IF(C10&lt;300,"Include some drinks from the 50mg list",IF(C10&lt;1000,"Current intake is ideal",IF(C10&gt;999,"Your intake may be preventing nutrient absorption"))))</f>
        <v>Include several drinks from the 50mg list</v>
      </c>
    </row>
    <row r="11" spans="2:13" s="22" customFormat="1" ht="18.75" customHeight="1">
      <c r="B11" s="45" t="s">
        <v>145</v>
      </c>
      <c r="C11" s="46">
        <f>SUM('Data Entry'!H86:H103)</f>
        <v>0</v>
      </c>
      <c r="D11" s="46" t="str">
        <f>IF(C11&lt;100,"Low Intake",IF(C11&lt;300,"Medium Intake",IF(C11&lt;1000,"Optimal Intake",IF(C11&gt;999,"High Intake"))))</f>
        <v>Low Intake</v>
      </c>
      <c r="G11" s="46" t="str">
        <f>IF(C11&lt;100,"Include several vegetables from the 20mg list",IF(C11&lt;300,"Include some vegetables from the 20mg list",IF(C11&lt;1000,"Current intake is ideal",IF(C11&gt;999,"Your intake may be preventing nutrient absorption"))))</f>
        <v>Include several vegetables from the 20mg list</v>
      </c>
    </row>
    <row r="12" spans="2:13" s="22" customFormat="1" ht="18.75" customHeight="1">
      <c r="B12" s="45" t="s">
        <v>319</v>
      </c>
      <c r="C12" s="46">
        <f>SUM(H12:M12)</f>
        <v>0</v>
      </c>
      <c r="D12" s="46" t="str">
        <f>IF(C12&lt;1,"Low Intake",IF(C12&lt;3,"Medium Intake",IF(C12&lt;15,"Optimal Intake",IF(C12&gt;15,"High Intake"))))</f>
        <v>Low Intake</v>
      </c>
      <c r="G12" s="46" t="str">
        <f>IF(C11&lt;100,"Include some black grapes or the occasional glass of wine",IF(C11&lt;300,"Include some black grapes",IF(C11&lt;1000,"Current intake is ideal",IF(C11&gt;999,"You are drinking too much wine"))))</f>
        <v>Include some black grapes or the occasional glass of wine</v>
      </c>
      <c r="H12" s="22">
        <f>'Data Entry'!D12</f>
        <v>0</v>
      </c>
      <c r="K12" s="22">
        <f>'Data Entry'!D21</f>
        <v>0</v>
      </c>
      <c r="L12" s="22">
        <f>'Data Entry'!D22</f>
        <v>0</v>
      </c>
      <c r="M12" s="22">
        <f>'Data Entry'!D46</f>
        <v>0</v>
      </c>
    </row>
    <row r="13" spans="2:13" s="22" customFormat="1" ht="20.25" customHeight="1">
      <c r="B13" s="20" t="s">
        <v>250</v>
      </c>
      <c r="C13" s="21">
        <f>SUM('Data Entry'!T7:T18)/7</f>
        <v>0</v>
      </c>
      <c r="D13" s="47" t="str">
        <f>IF(C13&lt;50,"Low Intake",IF(C13&lt;200,"Medium Intake",IF(C13&lt;400,"Optimal Intake",IF(C13&gt;399,"High Intake"))))</f>
        <v>Low Intake</v>
      </c>
      <c r="E13" s="20"/>
      <c r="F13" s="20"/>
      <c r="G13" s="47" t="str">
        <f>IF(C13&lt;50,"You may benefit from 200mg per day, see caffeine list",IF(C13&lt;200,"You may benefit from 100mg more, see caffeine list",IF(C13&lt;400,"Current intake is ideal",IF(C13&gt;399,"Choose lower caffeine options, see caffeine list"))))</f>
        <v>You may benefit from 200mg per day, see caffeine list</v>
      </c>
    </row>
    <row r="14" spans="2:13" s="22" customFormat="1" ht="20.25" customHeight="1">
      <c r="B14" s="108" t="s">
        <v>260</v>
      </c>
      <c r="C14" s="108"/>
      <c r="D14" s="108"/>
      <c r="E14" s="108"/>
      <c r="F14" s="108"/>
      <c r="G14" s="108"/>
    </row>
    <row r="15" spans="2:13" s="22" customFormat="1" ht="20.25" customHeight="1">
      <c r="B15" s="55"/>
      <c r="C15" s="57"/>
      <c r="D15" s="54"/>
      <c r="E15" s="55"/>
      <c r="F15" s="55"/>
      <c r="G15" s="54"/>
    </row>
    <row r="16" spans="2:13" ht="26.4">
      <c r="B16" s="107" t="s">
        <v>304</v>
      </c>
      <c r="C16" s="107"/>
      <c r="D16" s="107"/>
      <c r="E16" s="107"/>
      <c r="F16" s="107"/>
      <c r="G16" s="107"/>
    </row>
    <row r="17" spans="2:7" ht="58.2" customHeight="1">
      <c r="B17" s="83" t="s">
        <v>193</v>
      </c>
      <c r="C17" s="84" t="s">
        <v>318</v>
      </c>
      <c r="D17" s="87" t="s">
        <v>303</v>
      </c>
      <c r="E17" s="85"/>
      <c r="F17" s="85"/>
      <c r="G17" s="86" t="s">
        <v>327</v>
      </c>
    </row>
    <row r="18" spans="2:7" ht="30.6">
      <c r="B18" s="20" t="s">
        <v>259</v>
      </c>
      <c r="C18" s="21" t="s">
        <v>315</v>
      </c>
      <c r="D18" s="21" t="s">
        <v>316</v>
      </c>
      <c r="E18" s="44">
        <f>SUM('Data Entry'!H17:H19)</f>
        <v>0</v>
      </c>
      <c r="F18" s="21">
        <f>SUM('Data Entry'!H66:H70)</f>
        <v>0</v>
      </c>
      <c r="G18" s="21" t="s">
        <v>323</v>
      </c>
    </row>
    <row r="19" spans="2:7" ht="30.6">
      <c r="B19" s="20" t="s">
        <v>262</v>
      </c>
      <c r="C19" s="21" t="s">
        <v>308</v>
      </c>
      <c r="D19" s="21" t="s">
        <v>314</v>
      </c>
      <c r="E19" s="22"/>
      <c r="F19" s="22"/>
      <c r="G19" s="21" t="s">
        <v>313</v>
      </c>
    </row>
    <row r="20" spans="2:7">
      <c r="B20" s="20" t="s">
        <v>261</v>
      </c>
      <c r="C20" s="21" t="s">
        <v>164</v>
      </c>
      <c r="D20" s="21" t="s">
        <v>307</v>
      </c>
      <c r="E20" s="22"/>
      <c r="F20" s="22"/>
      <c r="G20" s="21" t="s">
        <v>309</v>
      </c>
    </row>
    <row r="21" spans="2:7">
      <c r="B21" s="20" t="s">
        <v>263</v>
      </c>
      <c r="C21" s="21" t="s">
        <v>164</v>
      </c>
      <c r="D21" s="21" t="s">
        <v>310</v>
      </c>
      <c r="E21" s="22"/>
      <c r="F21" s="22"/>
      <c r="G21" s="21" t="s">
        <v>311</v>
      </c>
    </row>
    <row r="22" spans="2:7" ht="30.6">
      <c r="B22" s="20" t="s">
        <v>147</v>
      </c>
      <c r="C22" s="21" t="s">
        <v>164</v>
      </c>
      <c r="D22" s="21" t="s">
        <v>305</v>
      </c>
      <c r="E22" s="22"/>
      <c r="F22" s="22"/>
      <c r="G22" s="21" t="s">
        <v>325</v>
      </c>
    </row>
    <row r="23" spans="2:7" ht="30.6">
      <c r="B23" s="20" t="s">
        <v>175</v>
      </c>
      <c r="C23" s="21" t="s">
        <v>315</v>
      </c>
      <c r="D23" s="21" t="s">
        <v>316</v>
      </c>
      <c r="E23" s="44">
        <f>SUM('Data Entry'!H22:H24)</f>
        <v>0</v>
      </c>
      <c r="F23" s="21">
        <f>SUM('Data Entry'!H71:H75)</f>
        <v>0</v>
      </c>
      <c r="G23" s="21" t="s">
        <v>317</v>
      </c>
    </row>
    <row r="24" spans="2:7">
      <c r="B24" s="45" t="s">
        <v>145</v>
      </c>
      <c r="C24" s="21" t="s">
        <v>164</v>
      </c>
      <c r="D24" s="46" t="s">
        <v>306</v>
      </c>
      <c r="E24" s="22"/>
      <c r="F24" s="22"/>
      <c r="G24" s="46" t="s">
        <v>312</v>
      </c>
    </row>
    <row r="25" spans="2:7">
      <c r="B25" s="45" t="s">
        <v>319</v>
      </c>
      <c r="C25" s="21" t="s">
        <v>166</v>
      </c>
      <c r="D25" s="21" t="s">
        <v>166</v>
      </c>
      <c r="E25" s="22"/>
      <c r="F25" s="22"/>
      <c r="G25" s="80" t="s">
        <v>324</v>
      </c>
    </row>
    <row r="26" spans="2:7">
      <c r="B26" s="108" t="s">
        <v>260</v>
      </c>
      <c r="C26" s="108"/>
      <c r="D26" s="108"/>
      <c r="E26" s="108"/>
      <c r="F26" s="108"/>
      <c r="G26" s="108"/>
    </row>
  </sheetData>
  <sheetProtection algorithmName="SHA-512" hashValue="Ii/8zjHzWkNtDI1fhyb3l4uakatArop84oh+j/+vv6wwFKTYZCLbUSSMipXFqKmzv8kFLZQzW8avrczgf/c1CQ==" saltValue="s8TpgdrMt6tnHLriHDL6Mg==" spinCount="100000" sheet="1" objects="1" scenarios="1"/>
  <mergeCells count="4">
    <mergeCell ref="B16:G16"/>
    <mergeCell ref="B26:G26"/>
    <mergeCell ref="B14:G14"/>
    <mergeCell ref="B2:G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8"/>
  <sheetViews>
    <sheetView zoomScaleNormal="100" zoomScaleSheetLayoutView="100" workbookViewId="0">
      <selection activeCell="F12" sqref="F12"/>
    </sheetView>
  </sheetViews>
  <sheetFormatPr defaultColWidth="9.109375" defaultRowHeight="16.8"/>
  <cols>
    <col min="1" max="1" width="9.109375" style="43"/>
    <col min="2" max="2" width="18.33203125" style="50" customWidth="1"/>
    <col min="3" max="3" width="15.6640625" style="50" customWidth="1"/>
    <col min="4" max="5" width="9.109375" style="43" hidden="1" customWidth="1"/>
    <col min="6" max="6" width="55.109375" style="43" customWidth="1"/>
    <col min="7" max="7" width="9.109375" style="43"/>
    <col min="8" max="9" width="0" style="43" hidden="1" customWidth="1"/>
    <col min="10" max="11" width="9.109375" style="43" customWidth="1"/>
    <col min="12" max="16384" width="9.109375" style="43"/>
  </cols>
  <sheetData>
    <row r="2" spans="2:6" ht="58.5" customHeight="1">
      <c r="B2" s="109" t="s">
        <v>321</v>
      </c>
      <c r="C2" s="110"/>
    </row>
    <row r="3" spans="2:6" ht="30" customHeight="1">
      <c r="B3" s="87" t="s">
        <v>245</v>
      </c>
      <c r="C3" s="87" t="s">
        <v>253</v>
      </c>
      <c r="F3" s="52"/>
    </row>
    <row r="4" spans="2:6" s="22" customFormat="1" ht="20.25" customHeight="1">
      <c r="B4" s="49" t="s">
        <v>300</v>
      </c>
      <c r="C4" s="77">
        <f>'Lean Gene Report'!C4</f>
        <v>0</v>
      </c>
      <c r="D4" s="55"/>
      <c r="E4" s="55"/>
      <c r="F4" s="74"/>
    </row>
    <row r="5" spans="2:6" s="22" customFormat="1" ht="20.25" customHeight="1">
      <c r="B5" s="75"/>
      <c r="C5" s="76"/>
      <c r="D5" s="73"/>
      <c r="E5" s="73"/>
      <c r="F5" s="74"/>
    </row>
    <row r="6" spans="2:6" ht="54.75" customHeight="1">
      <c r="B6" s="109" t="s">
        <v>320</v>
      </c>
      <c r="C6" s="110"/>
      <c r="D6" s="56"/>
      <c r="E6" s="56"/>
      <c r="F6" s="56"/>
    </row>
    <row r="7" spans="2:6" ht="22.2">
      <c r="B7" s="87" t="s">
        <v>245</v>
      </c>
      <c r="C7" s="87" t="s">
        <v>253</v>
      </c>
      <c r="D7" s="48"/>
      <c r="E7" s="48"/>
      <c r="F7" s="51"/>
    </row>
    <row r="8" spans="2:6">
      <c r="B8" s="49" t="s">
        <v>243</v>
      </c>
      <c r="C8" s="49" t="s">
        <v>271</v>
      </c>
      <c r="D8" s="52"/>
      <c r="E8" s="52"/>
      <c r="F8" s="53"/>
    </row>
    <row r="9" spans="2:6">
      <c r="B9" s="49" t="s">
        <v>247</v>
      </c>
      <c r="C9" s="49" t="s">
        <v>272</v>
      </c>
      <c r="D9" s="52"/>
      <c r="E9" s="52"/>
      <c r="F9" s="53"/>
    </row>
    <row r="10" spans="2:6">
      <c r="B10" s="49" t="s">
        <v>248</v>
      </c>
      <c r="C10" s="49" t="s">
        <v>273</v>
      </c>
      <c r="D10" s="52"/>
      <c r="E10" s="52"/>
      <c r="F10" s="53"/>
    </row>
    <row r="11" spans="2:6">
      <c r="B11" s="49" t="s">
        <v>246</v>
      </c>
      <c r="C11" s="49" t="s">
        <v>274</v>
      </c>
      <c r="D11" s="52"/>
      <c r="E11" s="52"/>
      <c r="F11" s="53"/>
    </row>
    <row r="12" spans="2:6">
      <c r="B12" s="49" t="s">
        <v>255</v>
      </c>
      <c r="C12" s="49" t="s">
        <v>275</v>
      </c>
      <c r="D12" s="53"/>
      <c r="E12" s="52"/>
      <c r="F12" s="53"/>
    </row>
    <row r="13" spans="2:6" ht="21" customHeight="1">
      <c r="B13" s="49" t="s">
        <v>254</v>
      </c>
      <c r="C13" s="49" t="s">
        <v>276</v>
      </c>
      <c r="D13" s="52"/>
      <c r="E13" s="52"/>
      <c r="F13" s="53"/>
    </row>
    <row r="14" spans="2:6">
      <c r="B14" s="49" t="s">
        <v>257</v>
      </c>
      <c r="C14" s="49" t="s">
        <v>276</v>
      </c>
      <c r="D14" s="53"/>
      <c r="E14" s="52"/>
      <c r="F14" s="52"/>
    </row>
    <row r="15" spans="2:6">
      <c r="B15" s="49" t="s">
        <v>256</v>
      </c>
      <c r="C15" s="49" t="s">
        <v>277</v>
      </c>
      <c r="D15" s="53"/>
      <c r="E15" s="52"/>
      <c r="F15" s="52"/>
    </row>
    <row r="16" spans="2:6">
      <c r="B16" s="49" t="s">
        <v>280</v>
      </c>
      <c r="C16" s="49" t="s">
        <v>278</v>
      </c>
      <c r="D16" s="53"/>
      <c r="E16" s="52"/>
      <c r="F16" s="52"/>
    </row>
    <row r="17" spans="2:6">
      <c r="B17" s="49" t="s">
        <v>244</v>
      </c>
      <c r="C17" s="49" t="s">
        <v>279</v>
      </c>
      <c r="D17" s="53"/>
      <c r="E17" s="52"/>
      <c r="F17" s="52"/>
    </row>
    <row r="18" spans="2:6" ht="20.25" customHeight="1">
      <c r="B18" s="111" t="s">
        <v>260</v>
      </c>
      <c r="C18" s="112"/>
      <c r="D18" s="52"/>
      <c r="E18" s="52"/>
      <c r="F18" s="52"/>
    </row>
  </sheetData>
  <sheetProtection algorithmName="SHA-512" hashValue="MaS0EB18jR4V857BmSh7bvYKBd594y0zg4YGZv/LSbacGjT4owGdHDS8ZJFwR6G9OAkOV/d/W4+xWNl8N53zpg==" saltValue="uMBtTuNPy68YlNdjXB/81Q==" spinCount="100000" sheet="1" objects="1" scenarios="1"/>
  <mergeCells count="3">
    <mergeCell ref="B6:C6"/>
    <mergeCell ref="B18:C18"/>
    <mergeCell ref="B2:C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35"/>
  <sheetViews>
    <sheetView zoomScaleSheetLayoutView="110" workbookViewId="0">
      <selection activeCell="W6" sqref="W6"/>
    </sheetView>
  </sheetViews>
  <sheetFormatPr defaultColWidth="12.109375" defaultRowHeight="19.2"/>
  <cols>
    <col min="1" max="1" width="12.109375" style="25"/>
    <col min="2" max="2" width="69" style="23" customWidth="1"/>
    <col min="3" max="3" width="0" style="23" hidden="1" customWidth="1"/>
    <col min="4" max="4" width="29.44140625" style="25" hidden="1" customWidth="1"/>
    <col min="5" max="5" width="12.109375" style="25" hidden="1" customWidth="1"/>
    <col min="6" max="6" width="17.33203125" style="25" customWidth="1"/>
    <col min="7" max="8" width="12.109375" style="26" hidden="1" customWidth="1"/>
    <col min="9" max="9" width="12.109375" style="27" hidden="1" customWidth="1"/>
    <col min="10" max="11" width="12.109375" style="25" hidden="1" customWidth="1"/>
    <col min="12" max="12" width="12.109375" style="25" customWidth="1"/>
    <col min="13" max="13" width="15.109375" style="24" customWidth="1"/>
    <col min="14" max="14" width="13.88671875" style="24" customWidth="1"/>
    <col min="15" max="15" width="15" style="28" customWidth="1"/>
    <col min="16" max="16" width="12.109375" style="28" hidden="1" customWidth="1"/>
    <col min="17" max="19" width="12.109375" style="25" hidden="1" customWidth="1"/>
    <col min="20" max="16384" width="12.109375" style="25"/>
  </cols>
  <sheetData>
    <row r="2" spans="2:19" ht="28.5" customHeight="1">
      <c r="B2" s="104" t="s">
        <v>289</v>
      </c>
      <c r="C2" s="104"/>
      <c r="D2" s="104"/>
      <c r="E2" s="104"/>
      <c r="F2" s="104"/>
      <c r="G2" s="104"/>
      <c r="H2" s="104"/>
      <c r="I2" s="104"/>
      <c r="J2" s="104"/>
      <c r="K2" s="104"/>
      <c r="L2" s="104"/>
      <c r="M2" s="104"/>
      <c r="N2" s="104"/>
      <c r="O2" s="104"/>
    </row>
    <row r="3" spans="2:19" s="35" customFormat="1" ht="66.599999999999994" customHeight="1">
      <c r="B3" s="88" t="s">
        <v>242</v>
      </c>
      <c r="C3" s="88" t="s">
        <v>161</v>
      </c>
      <c r="D3" s="89" t="s">
        <v>54</v>
      </c>
      <c r="E3" s="89" t="s">
        <v>48</v>
      </c>
      <c r="F3" s="89" t="s">
        <v>291</v>
      </c>
      <c r="G3" s="90" t="s">
        <v>55</v>
      </c>
      <c r="H3" s="90" t="s">
        <v>56</v>
      </c>
      <c r="I3" s="91" t="s">
        <v>51</v>
      </c>
      <c r="J3" s="89" t="s">
        <v>0</v>
      </c>
      <c r="K3" s="89" t="s">
        <v>239</v>
      </c>
      <c r="L3" s="89" t="s">
        <v>162</v>
      </c>
      <c r="M3" s="92" t="s">
        <v>171</v>
      </c>
      <c r="N3" s="92" t="s">
        <v>172</v>
      </c>
      <c r="O3" s="93" t="s">
        <v>173</v>
      </c>
      <c r="P3" s="36" t="s">
        <v>174</v>
      </c>
      <c r="Q3" s="30" t="s">
        <v>188</v>
      </c>
      <c r="R3" s="30" t="s">
        <v>187</v>
      </c>
      <c r="S3" s="30" t="s">
        <v>190</v>
      </c>
    </row>
    <row r="4" spans="2:19" s="29" customFormat="1" ht="22.5" customHeight="1">
      <c r="B4" s="14" t="s">
        <v>169</v>
      </c>
      <c r="C4" s="14" t="s">
        <v>157</v>
      </c>
      <c r="D4" s="15">
        <v>0</v>
      </c>
      <c r="E4" s="16">
        <v>120</v>
      </c>
      <c r="F4" s="17">
        <f t="shared" ref="F4:F8" si="0">SUM(I4*$E4)</f>
        <v>1668</v>
      </c>
      <c r="G4" s="17">
        <f t="shared" ref="G4:G8" si="1">SUM(F4*$D4)</f>
        <v>0</v>
      </c>
      <c r="H4" s="17">
        <f t="shared" ref="H4:H8" si="2">SUM(G4/7)</f>
        <v>0</v>
      </c>
      <c r="I4" s="18">
        <f t="shared" ref="I4:I8" si="3">SUM(J4/100)</f>
        <v>13.9</v>
      </c>
      <c r="J4" s="16">
        <v>1390</v>
      </c>
      <c r="K4" s="18">
        <f t="shared" ref="K4:K8" si="4">SUM(F4/L4)</f>
        <v>10.296296296296296</v>
      </c>
      <c r="L4" s="16">
        <f t="shared" ref="L4:L8" si="5">SUM((M4*4)+(N4*4)+(O4*9)+(P4*7))</f>
        <v>162</v>
      </c>
      <c r="M4" s="15">
        <v>11</v>
      </c>
      <c r="N4" s="15">
        <v>25</v>
      </c>
      <c r="O4" s="19">
        <v>2</v>
      </c>
      <c r="P4" s="28"/>
      <c r="Q4" s="25"/>
      <c r="R4" s="25"/>
      <c r="S4" s="25"/>
    </row>
    <row r="5" spans="2:19" ht="22.5" customHeight="1">
      <c r="B5" s="14" t="s">
        <v>170</v>
      </c>
      <c r="C5" s="14" t="s">
        <v>157</v>
      </c>
      <c r="D5" s="15">
        <v>0</v>
      </c>
      <c r="E5" s="16">
        <v>20</v>
      </c>
      <c r="F5" s="17">
        <f t="shared" si="0"/>
        <v>739.4</v>
      </c>
      <c r="G5" s="17">
        <f t="shared" si="1"/>
        <v>0</v>
      </c>
      <c r="H5" s="17">
        <f t="shared" si="2"/>
        <v>0</v>
      </c>
      <c r="I5" s="18">
        <f t="shared" si="3"/>
        <v>36.97</v>
      </c>
      <c r="J5" s="16">
        <v>3697</v>
      </c>
      <c r="K5" s="18">
        <f t="shared" si="4"/>
        <v>5.4367647058823527</v>
      </c>
      <c r="L5" s="16">
        <f t="shared" si="5"/>
        <v>136</v>
      </c>
      <c r="M5" s="15">
        <v>10</v>
      </c>
      <c r="N5" s="15">
        <v>24</v>
      </c>
      <c r="O5" s="19">
        <v>0</v>
      </c>
    </row>
    <row r="6" spans="2:19" ht="22.5" customHeight="1">
      <c r="B6" s="14" t="s">
        <v>195</v>
      </c>
      <c r="C6" s="14" t="s">
        <v>157</v>
      </c>
      <c r="D6" s="15"/>
      <c r="E6" s="16">
        <v>120</v>
      </c>
      <c r="F6" s="17">
        <f t="shared" si="0"/>
        <v>164.4</v>
      </c>
      <c r="G6" s="17">
        <f t="shared" si="1"/>
        <v>0</v>
      </c>
      <c r="H6" s="17">
        <f t="shared" si="2"/>
        <v>0</v>
      </c>
      <c r="I6" s="18">
        <f t="shared" si="3"/>
        <v>1.37</v>
      </c>
      <c r="J6" s="16">
        <v>137</v>
      </c>
      <c r="K6" s="18">
        <f t="shared" si="4"/>
        <v>1.040506329113924</v>
      </c>
      <c r="L6" s="16">
        <f t="shared" si="5"/>
        <v>158</v>
      </c>
      <c r="M6" s="15">
        <v>10</v>
      </c>
      <c r="N6" s="15">
        <v>25</v>
      </c>
      <c r="O6" s="19">
        <v>2</v>
      </c>
    </row>
    <row r="7" spans="2:19" ht="22.5" customHeight="1">
      <c r="B7" s="14" t="s">
        <v>266</v>
      </c>
      <c r="C7" s="14" t="s">
        <v>149</v>
      </c>
      <c r="D7" s="15"/>
      <c r="E7" s="16">
        <v>20</v>
      </c>
      <c r="F7" s="17">
        <f t="shared" si="0"/>
        <v>148.19999999999999</v>
      </c>
      <c r="G7" s="17">
        <f t="shared" si="1"/>
        <v>0</v>
      </c>
      <c r="H7" s="17">
        <f t="shared" si="2"/>
        <v>0</v>
      </c>
      <c r="I7" s="18">
        <f t="shared" si="3"/>
        <v>7.41</v>
      </c>
      <c r="J7" s="16">
        <v>741</v>
      </c>
      <c r="K7" s="18">
        <f t="shared" si="4"/>
        <v>2.1478260869565218</v>
      </c>
      <c r="L7" s="16">
        <f t="shared" si="5"/>
        <v>69</v>
      </c>
      <c r="M7" s="15">
        <v>2</v>
      </c>
      <c r="N7" s="15">
        <v>13</v>
      </c>
      <c r="O7" s="19">
        <v>1</v>
      </c>
    </row>
    <row r="8" spans="2:19" ht="22.5" customHeight="1">
      <c r="B8" s="14" t="s">
        <v>287</v>
      </c>
      <c r="C8" s="14" t="s">
        <v>149</v>
      </c>
      <c r="D8" s="15"/>
      <c r="E8" s="16">
        <v>16</v>
      </c>
      <c r="F8" s="17">
        <f t="shared" si="0"/>
        <v>34.4</v>
      </c>
      <c r="G8" s="17">
        <f t="shared" si="1"/>
        <v>0</v>
      </c>
      <c r="H8" s="17">
        <f t="shared" si="2"/>
        <v>0</v>
      </c>
      <c r="I8" s="18">
        <f t="shared" si="3"/>
        <v>2.15</v>
      </c>
      <c r="J8" s="16">
        <v>215</v>
      </c>
      <c r="K8" s="18">
        <f t="shared" si="4"/>
        <v>0.66153846153846152</v>
      </c>
      <c r="L8" s="16">
        <f t="shared" si="5"/>
        <v>52</v>
      </c>
      <c r="M8" s="15">
        <v>1</v>
      </c>
      <c r="N8" s="15">
        <v>12</v>
      </c>
      <c r="O8" s="19">
        <v>0</v>
      </c>
    </row>
    <row r="9" spans="2:19" ht="22.5" customHeight="1">
      <c r="B9" s="14" t="s">
        <v>267</v>
      </c>
      <c r="C9" s="14" t="s">
        <v>149</v>
      </c>
      <c r="D9" s="15">
        <v>0</v>
      </c>
      <c r="E9" s="16">
        <v>16</v>
      </c>
      <c r="F9" s="17">
        <f t="shared" ref="F9" si="6">SUM(I9*$E9)</f>
        <v>24.48</v>
      </c>
      <c r="G9" s="17">
        <f t="shared" ref="G9" si="7">SUM(F9*$D9)</f>
        <v>0</v>
      </c>
      <c r="H9" s="17">
        <f t="shared" ref="H9:H10" si="8">SUM(G9/7)</f>
        <v>0</v>
      </c>
      <c r="I9" s="18">
        <f t="shared" ref="I9:I10" si="9">SUM(J9/100)</f>
        <v>1.53</v>
      </c>
      <c r="J9" s="16">
        <v>153</v>
      </c>
      <c r="K9" s="18">
        <f t="shared" ref="K9" si="10">SUM(F9/L9)</f>
        <v>0.47076923076923077</v>
      </c>
      <c r="L9" s="16">
        <f t="shared" ref="L9" si="11">SUM((M9*4)+(N9*4)+(O9*9)+(P9*7))</f>
        <v>52</v>
      </c>
      <c r="M9" s="15">
        <v>1</v>
      </c>
      <c r="N9" s="15">
        <v>12</v>
      </c>
      <c r="O9" s="19">
        <v>0</v>
      </c>
    </row>
    <row r="10" spans="2:19" ht="22.5" customHeight="1">
      <c r="B10" s="64"/>
      <c r="C10" s="64" t="s">
        <v>144</v>
      </c>
      <c r="D10" s="65"/>
      <c r="E10" s="66">
        <v>150</v>
      </c>
      <c r="F10" s="67"/>
      <c r="G10" s="67">
        <f t="shared" ref="G10" si="12">SUM(F10*$D10)</f>
        <v>0</v>
      </c>
      <c r="H10" s="67">
        <f t="shared" si="8"/>
        <v>0</v>
      </c>
      <c r="I10" s="68">
        <f t="shared" si="9"/>
        <v>0.68</v>
      </c>
      <c r="J10" s="66">
        <v>68</v>
      </c>
      <c r="K10" s="68" t="e">
        <f t="shared" ref="K10" si="13">SUM(F10/L10)</f>
        <v>#VALUE!</v>
      </c>
      <c r="L10" s="106" t="s">
        <v>260</v>
      </c>
      <c r="M10" s="106"/>
      <c r="N10" s="106"/>
      <c r="O10" s="106"/>
      <c r="P10" s="106"/>
    </row>
    <row r="11" spans="2:19" hidden="1">
      <c r="F11" s="26"/>
    </row>
    <row r="12" spans="2:19" hidden="1">
      <c r="B12" s="23" t="s">
        <v>189</v>
      </c>
      <c r="H12" s="26">
        <f>SUM(H4:H11)</f>
        <v>0</v>
      </c>
    </row>
    <row r="13" spans="2:19" hidden="1"/>
    <row r="14" spans="2:19" hidden="1"/>
    <row r="15" spans="2:19" hidden="1"/>
    <row r="16" spans="2:19" hidden="1">
      <c r="B16" s="23" t="s">
        <v>175</v>
      </c>
      <c r="C16" s="23" t="s">
        <v>164</v>
      </c>
    </row>
    <row r="17" spans="2:3" ht="38.4" hidden="1">
      <c r="B17" s="23" t="s">
        <v>144</v>
      </c>
      <c r="C17" s="23" t="s">
        <v>165</v>
      </c>
    </row>
    <row r="18" spans="2:3" hidden="1">
      <c r="B18" s="23" t="s">
        <v>145</v>
      </c>
      <c r="C18" s="23" t="s">
        <v>166</v>
      </c>
    </row>
    <row r="19" spans="2:3" hidden="1">
      <c r="B19" s="23" t="s">
        <v>146</v>
      </c>
      <c r="C19" s="23" t="s">
        <v>167</v>
      </c>
    </row>
    <row r="20" spans="2:3" ht="57.6" hidden="1">
      <c r="B20" s="23" t="s">
        <v>147</v>
      </c>
      <c r="C20" s="23" t="s">
        <v>168</v>
      </c>
    </row>
    <row r="21" spans="2:3" hidden="1">
      <c r="B21" s="23" t="s">
        <v>148</v>
      </c>
    </row>
    <row r="22" spans="2:3" hidden="1">
      <c r="B22" s="23" t="s">
        <v>149</v>
      </c>
    </row>
    <row r="23" spans="2:3" hidden="1">
      <c r="B23" s="23" t="s">
        <v>157</v>
      </c>
    </row>
    <row r="24" spans="2:3" hidden="1">
      <c r="B24" s="23" t="s">
        <v>158</v>
      </c>
    </row>
    <row r="25" spans="2:3" hidden="1">
      <c r="B25" s="23" t="s">
        <v>160</v>
      </c>
    </row>
    <row r="26" spans="2:3" hidden="1"/>
    <row r="27" spans="2:3" hidden="1"/>
    <row r="28" spans="2:3" hidden="1"/>
    <row r="29" spans="2:3" hidden="1"/>
    <row r="30" spans="2:3" hidden="1"/>
    <row r="31" spans="2:3" hidden="1"/>
    <row r="32" spans="2:3" hidden="1"/>
    <row r="33" spans="4:19" hidden="1"/>
    <row r="34" spans="4:19" hidden="1"/>
    <row r="35" spans="4:19" s="23" customFormat="1" hidden="1">
      <c r="D35" s="25"/>
      <c r="E35" s="25"/>
      <c r="F35" s="25"/>
      <c r="G35" s="26"/>
      <c r="H35" s="26"/>
      <c r="I35" s="27"/>
      <c r="J35" s="25"/>
      <c r="K35" s="25"/>
      <c r="L35" s="25"/>
      <c r="M35" s="24"/>
      <c r="N35" s="24"/>
      <c r="O35" s="28"/>
      <c r="P35" s="28"/>
      <c r="Q35" s="25"/>
      <c r="R35" s="25"/>
      <c r="S35" s="25"/>
    </row>
  </sheetData>
  <sheetProtection selectLockedCells="1"/>
  <mergeCells count="2">
    <mergeCell ref="L10:P10"/>
    <mergeCell ref="B2:O2"/>
  </mergeCells>
  <dataValidations count="4">
    <dataValidation type="list" allowBlank="1" showInputMessage="1" showErrorMessage="1" sqref="C4:C6" xr:uid="{00000000-0002-0000-0300-000000000000}">
      <formula1>$B$16:$B$24</formula1>
    </dataValidation>
    <dataValidation type="decimal" allowBlank="1" showInputMessage="1" showErrorMessage="1" sqref="D3 D6:D11" xr:uid="{00000000-0002-0000-0300-000001000000}">
      <formula1>0</formula1>
      <formula2>99</formula2>
    </dataValidation>
    <dataValidation type="list" allowBlank="1" showInputMessage="1" showErrorMessage="1" sqref="C7:C9 C11" xr:uid="{00000000-0002-0000-0300-000002000000}">
      <formula1>$B$16:$B$25</formula1>
    </dataValidation>
    <dataValidation type="list" allowBlank="1" showInputMessage="1" showErrorMessage="1" sqref="C10" xr:uid="{00000000-0002-0000-0300-000003000000}">
      <formula1>$B$23:$B$31</formula1>
    </dataValidation>
  </dataValidations>
  <pageMargins left="0.7" right="0.7"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38"/>
  <sheetViews>
    <sheetView zoomScaleSheetLayoutView="110" workbookViewId="0">
      <selection activeCell="O44" sqref="O44"/>
    </sheetView>
  </sheetViews>
  <sheetFormatPr defaultColWidth="12.109375" defaultRowHeight="19.2"/>
  <cols>
    <col min="1" max="1" width="12.109375" style="25"/>
    <col min="2" max="2" width="54" style="23" customWidth="1"/>
    <col min="3" max="3" width="0" style="23" hidden="1" customWidth="1"/>
    <col min="4" max="4" width="29.44140625" style="25" hidden="1" customWidth="1"/>
    <col min="5" max="5" width="12.109375" style="25" hidden="1" customWidth="1"/>
    <col min="6" max="6" width="16.109375" style="25" customWidth="1"/>
    <col min="7" max="8" width="12.109375" style="26" hidden="1" customWidth="1"/>
    <col min="9" max="9" width="12.109375" style="27" hidden="1" customWidth="1"/>
    <col min="10" max="11" width="12.109375" style="25" hidden="1" customWidth="1"/>
    <col min="12" max="12" width="10.6640625" style="25" customWidth="1"/>
    <col min="13" max="13" width="14.44140625" style="24" customWidth="1"/>
    <col min="14" max="14" width="12.77734375" style="24" customWidth="1"/>
    <col min="15" max="15" width="11.5546875" style="28" customWidth="1"/>
    <col min="16" max="16" width="12.88671875" style="28" customWidth="1"/>
    <col min="17" max="19" width="12.109375" style="25" hidden="1" customWidth="1"/>
    <col min="20" max="20" width="0" style="25" hidden="1" customWidth="1"/>
    <col min="21" max="16384" width="12.109375" style="25"/>
  </cols>
  <sheetData>
    <row r="2" spans="2:20" ht="27.75" customHeight="1">
      <c r="B2" s="104" t="s">
        <v>290</v>
      </c>
      <c r="C2" s="104"/>
      <c r="D2" s="104"/>
      <c r="E2" s="104"/>
      <c r="F2" s="104"/>
      <c r="G2" s="104"/>
      <c r="H2" s="104"/>
      <c r="I2" s="104"/>
      <c r="J2" s="104"/>
      <c r="K2" s="104"/>
      <c r="L2" s="104"/>
      <c r="M2" s="104"/>
      <c r="N2" s="104"/>
      <c r="O2" s="104"/>
      <c r="P2" s="104"/>
    </row>
    <row r="3" spans="2:20" s="35" customFormat="1" ht="70.2" customHeight="1">
      <c r="B3" s="88" t="s">
        <v>50</v>
      </c>
      <c r="C3" s="88" t="s">
        <v>161</v>
      </c>
      <c r="D3" s="89" t="s">
        <v>54</v>
      </c>
      <c r="E3" s="89" t="s">
        <v>48</v>
      </c>
      <c r="F3" s="89" t="s">
        <v>291</v>
      </c>
      <c r="G3" s="90" t="s">
        <v>55</v>
      </c>
      <c r="H3" s="90" t="s">
        <v>56</v>
      </c>
      <c r="I3" s="91" t="s">
        <v>51</v>
      </c>
      <c r="J3" s="89" t="s">
        <v>0</v>
      </c>
      <c r="K3" s="89" t="s">
        <v>239</v>
      </c>
      <c r="L3" s="89" t="s">
        <v>162</v>
      </c>
      <c r="M3" s="92" t="s">
        <v>171</v>
      </c>
      <c r="N3" s="92" t="s">
        <v>172</v>
      </c>
      <c r="O3" s="93" t="s">
        <v>173</v>
      </c>
      <c r="P3" s="93" t="s">
        <v>174</v>
      </c>
      <c r="Q3" s="30" t="s">
        <v>188</v>
      </c>
      <c r="R3" s="30" t="s">
        <v>187</v>
      </c>
      <c r="S3" s="30" t="s">
        <v>190</v>
      </c>
    </row>
    <row r="4" spans="2:20" ht="22.5" customHeight="1">
      <c r="B4" s="14" t="s">
        <v>60</v>
      </c>
      <c r="C4" s="14" t="s">
        <v>160</v>
      </c>
      <c r="D4" s="15">
        <v>2</v>
      </c>
      <c r="E4" s="16">
        <v>20</v>
      </c>
      <c r="F4" s="17">
        <f t="shared" ref="F4:F6" si="0">SUM(I4*$E4)</f>
        <v>332.8</v>
      </c>
      <c r="G4" s="17">
        <f t="shared" ref="G4:G13" si="1">SUM(F4*$D4)</f>
        <v>665.6</v>
      </c>
      <c r="H4" s="17">
        <f t="shared" ref="H4:H13" si="2">SUM(G4/7)</f>
        <v>95.085714285714289</v>
      </c>
      <c r="I4" s="18">
        <f t="shared" ref="I4:I13" si="3">SUM(J4/100)</f>
        <v>16.64</v>
      </c>
      <c r="J4" s="16">
        <v>1664</v>
      </c>
      <c r="K4" s="18">
        <f t="shared" ref="K4:K13" si="4">SUM(F4/L4)</f>
        <v>2.9192982456140353</v>
      </c>
      <c r="L4" s="16">
        <f t="shared" ref="L4:L6" si="5">SUM((M4*4)+(N4*4)+(O4*9)+(P4*7))</f>
        <v>114</v>
      </c>
      <c r="M4" s="15">
        <v>2</v>
      </c>
      <c r="N4" s="15">
        <v>4</v>
      </c>
      <c r="O4" s="19">
        <v>10</v>
      </c>
      <c r="P4" s="19">
        <v>0</v>
      </c>
      <c r="R4" s="25">
        <v>15</v>
      </c>
      <c r="S4" s="26">
        <f>SUM(F4/R4)</f>
        <v>22.186666666666667</v>
      </c>
    </row>
    <row r="5" spans="2:20" ht="22.5" customHeight="1">
      <c r="B5" s="14" t="s">
        <v>163</v>
      </c>
      <c r="C5" s="14" t="s">
        <v>146</v>
      </c>
      <c r="D5" s="15">
        <v>10</v>
      </c>
      <c r="E5" s="16">
        <v>3</v>
      </c>
      <c r="F5" s="17">
        <f t="shared" si="0"/>
        <v>300</v>
      </c>
      <c r="G5" s="17">
        <f t="shared" si="1"/>
        <v>3000</v>
      </c>
      <c r="H5" s="17">
        <f t="shared" si="2"/>
        <v>428.57142857142856</v>
      </c>
      <c r="I5" s="18">
        <f t="shared" si="3"/>
        <v>100</v>
      </c>
      <c r="J5" s="16">
        <v>10000</v>
      </c>
      <c r="K5" s="18">
        <f t="shared" si="4"/>
        <v>375</v>
      </c>
      <c r="L5" s="16">
        <f t="shared" si="5"/>
        <v>0.8</v>
      </c>
      <c r="M5" s="15">
        <v>0</v>
      </c>
      <c r="N5" s="15">
        <v>0.2</v>
      </c>
      <c r="O5" s="19">
        <v>0</v>
      </c>
      <c r="P5" s="19">
        <v>0</v>
      </c>
      <c r="Q5" s="25">
        <v>50</v>
      </c>
      <c r="R5" s="25">
        <v>50</v>
      </c>
      <c r="S5" s="26">
        <f>SUM(F5/R5)</f>
        <v>6</v>
      </c>
    </row>
    <row r="6" spans="2:20" ht="22.5" customHeight="1">
      <c r="B6" s="14" t="s">
        <v>176</v>
      </c>
      <c r="C6" s="14" t="s">
        <v>160</v>
      </c>
      <c r="D6" s="15">
        <v>30</v>
      </c>
      <c r="E6" s="16">
        <v>5</v>
      </c>
      <c r="F6" s="17">
        <f t="shared" si="0"/>
        <v>281.2</v>
      </c>
      <c r="G6" s="17">
        <f t="shared" si="1"/>
        <v>8436</v>
      </c>
      <c r="H6" s="17">
        <f t="shared" si="2"/>
        <v>1205.1428571428571</v>
      </c>
      <c r="I6" s="18">
        <f t="shared" si="3"/>
        <v>56.24</v>
      </c>
      <c r="J6" s="16">
        <v>5624</v>
      </c>
      <c r="K6" s="18">
        <f t="shared" si="4"/>
        <v>9.3733333333333331</v>
      </c>
      <c r="L6" s="16">
        <f t="shared" si="5"/>
        <v>30</v>
      </c>
      <c r="M6" s="15">
        <v>1</v>
      </c>
      <c r="N6" s="15">
        <v>2</v>
      </c>
      <c r="O6" s="19">
        <v>2</v>
      </c>
      <c r="P6" s="19">
        <v>0</v>
      </c>
      <c r="R6" s="25">
        <v>11</v>
      </c>
      <c r="S6" s="26">
        <f>SUM(F6/R6)</f>
        <v>25.563636363636363</v>
      </c>
    </row>
    <row r="7" spans="2:20" ht="22.5" customHeight="1">
      <c r="B7" s="14" t="s">
        <v>283</v>
      </c>
      <c r="C7" s="14" t="s">
        <v>146</v>
      </c>
      <c r="D7" s="15"/>
      <c r="E7" s="16">
        <v>3</v>
      </c>
      <c r="F7" s="17">
        <f t="shared" ref="F7" si="6">SUM(I7*$E7)</f>
        <v>198.99</v>
      </c>
      <c r="G7" s="17">
        <f t="shared" ref="G7" si="7">SUM(F7*$D7)</f>
        <v>0</v>
      </c>
      <c r="H7" s="17">
        <f t="shared" si="2"/>
        <v>0</v>
      </c>
      <c r="I7" s="18">
        <f t="shared" si="3"/>
        <v>66.33</v>
      </c>
      <c r="J7" s="16">
        <v>6633</v>
      </c>
      <c r="K7" s="18">
        <f t="shared" ref="K7" si="8">SUM(F7/L7)</f>
        <v>248.73750000000001</v>
      </c>
      <c r="L7" s="16">
        <f t="shared" ref="L7:L11" si="9">SUM((M7*4)+(N7*4)+(O7*9)+(P7*7))</f>
        <v>0.8</v>
      </c>
      <c r="M7" s="15">
        <v>0</v>
      </c>
      <c r="N7" s="15">
        <v>0.2</v>
      </c>
      <c r="O7" s="19">
        <v>0</v>
      </c>
      <c r="P7" s="19">
        <v>0</v>
      </c>
      <c r="Q7" s="25">
        <v>15</v>
      </c>
      <c r="R7" s="25">
        <v>5</v>
      </c>
      <c r="S7" s="26">
        <f t="shared" ref="S7:S10" si="10">SUM(F7/R7)</f>
        <v>39.798000000000002</v>
      </c>
      <c r="T7" s="26">
        <f t="shared" ref="T7:T11" si="11">SUM(R7*D7)</f>
        <v>0</v>
      </c>
    </row>
    <row r="8" spans="2:20" ht="22.5" customHeight="1">
      <c r="B8" s="14" t="s">
        <v>284</v>
      </c>
      <c r="C8" s="14" t="s">
        <v>146</v>
      </c>
      <c r="D8" s="15">
        <v>14</v>
      </c>
      <c r="E8" s="16">
        <v>3</v>
      </c>
      <c r="F8" s="17">
        <f t="shared" ref="F8:F10" si="12">SUM(I8*$E8)</f>
        <v>198.99</v>
      </c>
      <c r="G8" s="17">
        <f t="shared" ref="G8:G10" si="13">SUM(F8*$D8)</f>
        <v>2785.86</v>
      </c>
      <c r="H8" s="17">
        <f t="shared" si="2"/>
        <v>397.98</v>
      </c>
      <c r="I8" s="18">
        <f t="shared" si="3"/>
        <v>66.33</v>
      </c>
      <c r="J8" s="16">
        <v>6633</v>
      </c>
      <c r="K8" s="18">
        <f t="shared" ref="K8:K10" si="14">SUM(F8/L8)</f>
        <v>248.73750000000001</v>
      </c>
      <c r="L8" s="16">
        <f t="shared" si="9"/>
        <v>0.8</v>
      </c>
      <c r="M8" s="15">
        <v>0</v>
      </c>
      <c r="N8" s="15">
        <v>0.2</v>
      </c>
      <c r="O8" s="19">
        <v>0</v>
      </c>
      <c r="P8" s="19">
        <v>0</v>
      </c>
      <c r="Q8" s="25">
        <v>30</v>
      </c>
      <c r="R8" s="25">
        <v>60</v>
      </c>
      <c r="S8" s="26">
        <f t="shared" si="10"/>
        <v>3.3165</v>
      </c>
      <c r="T8" s="26">
        <f t="shared" si="11"/>
        <v>840</v>
      </c>
    </row>
    <row r="9" spans="2:20" ht="22.5" customHeight="1">
      <c r="B9" s="14" t="s">
        <v>292</v>
      </c>
      <c r="C9" s="14" t="s">
        <v>146</v>
      </c>
      <c r="D9" s="15"/>
      <c r="E9" s="16">
        <v>2</v>
      </c>
      <c r="F9" s="17">
        <f t="shared" ref="F9" si="15">SUM(I9*$E9)</f>
        <v>174</v>
      </c>
      <c r="G9" s="17">
        <f t="shared" ref="G9" si="16">SUM(F9*$D9)</f>
        <v>0</v>
      </c>
      <c r="H9" s="17">
        <f t="shared" si="2"/>
        <v>0</v>
      </c>
      <c r="I9" s="18">
        <f t="shared" si="3"/>
        <v>87</v>
      </c>
      <c r="J9" s="16">
        <v>8700</v>
      </c>
      <c r="K9" s="18">
        <f t="shared" ref="K9" si="17">SUM(F9/L9)</f>
        <v>217.5</v>
      </c>
      <c r="L9" s="16">
        <f t="shared" si="9"/>
        <v>0.8</v>
      </c>
      <c r="M9" s="15">
        <v>0</v>
      </c>
      <c r="N9" s="15">
        <v>0.2</v>
      </c>
      <c r="O9" s="19">
        <v>0</v>
      </c>
      <c r="P9" s="19">
        <v>0</v>
      </c>
      <c r="Q9" s="25">
        <v>12</v>
      </c>
      <c r="R9" s="25">
        <v>5</v>
      </c>
      <c r="S9" s="26">
        <f t="shared" si="10"/>
        <v>34.799999999999997</v>
      </c>
      <c r="T9" s="26">
        <f t="shared" si="11"/>
        <v>0</v>
      </c>
    </row>
    <row r="10" spans="2:20" ht="22.5" customHeight="1">
      <c r="B10" s="14" t="s">
        <v>293</v>
      </c>
      <c r="C10" s="14" t="s">
        <v>146</v>
      </c>
      <c r="D10" s="15">
        <v>5</v>
      </c>
      <c r="E10" s="16">
        <v>2</v>
      </c>
      <c r="F10" s="17">
        <f t="shared" si="12"/>
        <v>174</v>
      </c>
      <c r="G10" s="17">
        <f t="shared" si="13"/>
        <v>870</v>
      </c>
      <c r="H10" s="17">
        <f t="shared" si="2"/>
        <v>124.28571428571429</v>
      </c>
      <c r="I10" s="18">
        <f t="shared" si="3"/>
        <v>87</v>
      </c>
      <c r="J10" s="16">
        <v>8700</v>
      </c>
      <c r="K10" s="18">
        <f t="shared" si="14"/>
        <v>217.5</v>
      </c>
      <c r="L10" s="16">
        <f t="shared" si="9"/>
        <v>0.8</v>
      </c>
      <c r="M10" s="15">
        <v>0</v>
      </c>
      <c r="N10" s="15">
        <v>0.2</v>
      </c>
      <c r="O10" s="19">
        <v>0</v>
      </c>
      <c r="P10" s="19">
        <v>0</v>
      </c>
      <c r="Q10" s="25">
        <v>12</v>
      </c>
      <c r="R10" s="25">
        <v>25</v>
      </c>
      <c r="S10" s="26">
        <f t="shared" si="10"/>
        <v>6.96</v>
      </c>
      <c r="T10" s="26">
        <f t="shared" si="11"/>
        <v>125</v>
      </c>
    </row>
    <row r="11" spans="2:20" ht="22.5" customHeight="1">
      <c r="B11" s="14" t="s">
        <v>249</v>
      </c>
      <c r="C11" s="14" t="s">
        <v>146</v>
      </c>
      <c r="D11" s="15">
        <v>21</v>
      </c>
      <c r="E11" s="16">
        <v>1.5</v>
      </c>
      <c r="F11" s="17">
        <f t="shared" ref="F11" si="18">SUM(I11*$E11)</f>
        <v>150</v>
      </c>
      <c r="G11" s="17">
        <f t="shared" ref="G11" si="19">SUM(F11*$D11)</f>
        <v>3150</v>
      </c>
      <c r="H11" s="17">
        <f t="shared" si="2"/>
        <v>450</v>
      </c>
      <c r="I11" s="18">
        <f t="shared" si="3"/>
        <v>100</v>
      </c>
      <c r="J11" s="16">
        <v>10000</v>
      </c>
      <c r="K11" s="18">
        <f t="shared" ref="K11" si="20">SUM(F11/L11)</f>
        <v>187.5</v>
      </c>
      <c r="L11" s="16">
        <f t="shared" si="9"/>
        <v>0.8</v>
      </c>
      <c r="M11" s="15">
        <v>0</v>
      </c>
      <c r="N11" s="15">
        <v>0.2</v>
      </c>
      <c r="O11" s="19">
        <v>0</v>
      </c>
      <c r="P11" s="19">
        <v>0</v>
      </c>
      <c r="Q11" s="25">
        <v>25</v>
      </c>
      <c r="R11" s="25">
        <v>25</v>
      </c>
      <c r="S11" s="26">
        <f>SUM(F11/R11)</f>
        <v>6</v>
      </c>
      <c r="T11" s="26">
        <f t="shared" si="11"/>
        <v>525</v>
      </c>
    </row>
    <row r="12" spans="2:20" ht="22.5" customHeight="1">
      <c r="B12" s="14" t="s">
        <v>210</v>
      </c>
      <c r="C12" s="14" t="s">
        <v>144</v>
      </c>
      <c r="D12" s="15"/>
      <c r="E12" s="16">
        <v>150</v>
      </c>
      <c r="F12" s="17">
        <f t="shared" ref="F12" si="21">SUM(I12*$E12)</f>
        <v>102.00000000000001</v>
      </c>
      <c r="G12" s="17">
        <f t="shared" ref="G12" si="22">SUM(F12*$D12)</f>
        <v>0</v>
      </c>
      <c r="H12" s="17">
        <f t="shared" ref="H12" si="23">SUM(G12/7)</f>
        <v>0</v>
      </c>
      <c r="I12" s="18">
        <f t="shared" ref="I12" si="24">SUM(J12/100)</f>
        <v>0.68</v>
      </c>
      <c r="J12" s="16">
        <v>68</v>
      </c>
      <c r="K12" s="18">
        <f t="shared" ref="K12" si="25">SUM(F12/L12)</f>
        <v>1.5000000000000002</v>
      </c>
      <c r="L12" s="16">
        <f t="shared" ref="L12" si="26">SUM((M12*4)+(N12*4)+(O12*9)+(P12*7))</f>
        <v>68</v>
      </c>
      <c r="M12" s="15">
        <v>0</v>
      </c>
      <c r="N12" s="15">
        <v>17</v>
      </c>
      <c r="O12" s="19">
        <v>0</v>
      </c>
      <c r="P12" s="19">
        <v>0</v>
      </c>
    </row>
    <row r="13" spans="2:20" ht="22.5" customHeight="1">
      <c r="B13" s="59"/>
      <c r="C13" s="59"/>
      <c r="D13" s="60"/>
      <c r="E13" s="61"/>
      <c r="F13" s="62"/>
      <c r="G13" s="62">
        <f t="shared" si="1"/>
        <v>0</v>
      </c>
      <c r="H13" s="62">
        <f t="shared" si="2"/>
        <v>0</v>
      </c>
      <c r="I13" s="63">
        <f t="shared" si="3"/>
        <v>0.68</v>
      </c>
      <c r="J13" s="61">
        <v>68</v>
      </c>
      <c r="K13" s="63" t="e">
        <f t="shared" si="4"/>
        <v>#VALUE!</v>
      </c>
      <c r="L13" s="106" t="s">
        <v>260</v>
      </c>
      <c r="M13" s="106"/>
      <c r="N13" s="106"/>
      <c r="O13" s="106"/>
      <c r="P13" s="106"/>
    </row>
    <row r="14" spans="2:20" hidden="1">
      <c r="F14" s="26"/>
    </row>
    <row r="15" spans="2:20" hidden="1">
      <c r="B15" s="23" t="s">
        <v>189</v>
      </c>
      <c r="H15" s="26">
        <f>SUM(H4:H14)</f>
        <v>2701.065714285714</v>
      </c>
    </row>
    <row r="16" spans="2:20" hidden="1"/>
    <row r="17" spans="2:3" hidden="1"/>
    <row r="18" spans="2:3" hidden="1"/>
    <row r="19" spans="2:3" hidden="1">
      <c r="B19" s="23" t="s">
        <v>175</v>
      </c>
      <c r="C19" s="23" t="s">
        <v>164</v>
      </c>
    </row>
    <row r="20" spans="2:3" ht="38.4" hidden="1">
      <c r="B20" s="23" t="s">
        <v>144</v>
      </c>
      <c r="C20" s="23" t="s">
        <v>165</v>
      </c>
    </row>
    <row r="21" spans="2:3" hidden="1">
      <c r="B21" s="23" t="s">
        <v>145</v>
      </c>
      <c r="C21" s="23" t="s">
        <v>166</v>
      </c>
    </row>
    <row r="22" spans="2:3" hidden="1">
      <c r="B22" s="23" t="s">
        <v>146</v>
      </c>
      <c r="C22" s="23" t="s">
        <v>167</v>
      </c>
    </row>
    <row r="23" spans="2:3" ht="57.6" hidden="1">
      <c r="B23" s="23" t="s">
        <v>147</v>
      </c>
      <c r="C23" s="23" t="s">
        <v>168</v>
      </c>
    </row>
    <row r="24" spans="2:3" hidden="1">
      <c r="B24" s="23" t="s">
        <v>148</v>
      </c>
    </row>
    <row r="25" spans="2:3" hidden="1">
      <c r="B25" s="23" t="s">
        <v>149</v>
      </c>
    </row>
    <row r="26" spans="2:3" hidden="1">
      <c r="B26" s="23" t="s">
        <v>157</v>
      </c>
    </row>
    <row r="27" spans="2:3" hidden="1">
      <c r="B27" s="23" t="s">
        <v>158</v>
      </c>
    </row>
    <row r="28" spans="2:3" hidden="1">
      <c r="B28" s="23" t="s">
        <v>160</v>
      </c>
    </row>
    <row r="29" spans="2:3" hidden="1"/>
    <row r="30" spans="2:3" hidden="1"/>
    <row r="31" spans="2:3" hidden="1"/>
    <row r="32" spans="2:3" hidden="1"/>
    <row r="33" spans="4:19" hidden="1"/>
    <row r="34" spans="4:19" hidden="1"/>
    <row r="35" spans="4:19" hidden="1"/>
    <row r="36" spans="4:19" hidden="1"/>
    <row r="37" spans="4:19" hidden="1"/>
    <row r="38" spans="4:19" s="23" customFormat="1" hidden="1">
      <c r="D38" s="25"/>
      <c r="E38" s="25"/>
      <c r="F38" s="25"/>
      <c r="G38" s="26"/>
      <c r="H38" s="26"/>
      <c r="I38" s="27"/>
      <c r="J38" s="25"/>
      <c r="K38" s="25"/>
      <c r="L38" s="25"/>
      <c r="M38" s="24"/>
      <c r="N38" s="24"/>
      <c r="O38" s="28"/>
      <c r="P38" s="28"/>
      <c r="Q38" s="25"/>
      <c r="R38" s="25"/>
      <c r="S38" s="25"/>
    </row>
  </sheetData>
  <sheetProtection selectLockedCells="1"/>
  <sortState ref="B2:S17">
    <sortCondition descending="1" ref="F2:F17"/>
  </sortState>
  <mergeCells count="2">
    <mergeCell ref="L13:P13"/>
    <mergeCell ref="B2:P2"/>
  </mergeCells>
  <dataValidations count="5">
    <dataValidation type="list" allowBlank="1" showInputMessage="1" showErrorMessage="1" sqref="C14" xr:uid="{00000000-0002-0000-0400-000000000000}">
      <formula1>$B$19:$B$28</formula1>
    </dataValidation>
    <dataValidation type="list" allowBlank="1" showInputMessage="1" showErrorMessage="1" sqref="C12:C13 C4:C6" xr:uid="{00000000-0002-0000-0400-000001000000}">
      <formula1>$B$19:$B$27</formula1>
    </dataValidation>
    <dataValidation type="list" allowBlank="1" showInputMessage="1" showErrorMessage="1" sqref="C11" xr:uid="{00000000-0002-0000-0400-000002000000}">
      <formula1>$B$124:$B$132</formula1>
    </dataValidation>
    <dataValidation type="list" allowBlank="1" showInputMessage="1" showErrorMessage="1" sqref="C7:C10" xr:uid="{00000000-0002-0000-0400-000003000000}">
      <formula1>$B$121:$B$129</formula1>
    </dataValidation>
    <dataValidation type="decimal" allowBlank="1" showInputMessage="1" showErrorMessage="1" sqref="D3:D14" xr:uid="{00000000-0002-0000-0400-000004000000}">
      <formula1>0</formula1>
      <formula2>99</formula2>
    </dataValidation>
  </dataValidations>
  <pageMargins left="0.7" right="0.7" top="0.75" bottom="0.75" header="0.3" footer="0.3"/>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S48"/>
  <sheetViews>
    <sheetView zoomScale="80" zoomScaleNormal="80" zoomScaleSheetLayoutView="110" workbookViewId="0">
      <selection activeCell="X19" sqref="X19"/>
    </sheetView>
  </sheetViews>
  <sheetFormatPr defaultColWidth="12.109375" defaultRowHeight="19.2"/>
  <cols>
    <col min="1" max="1" width="12.109375" style="25"/>
    <col min="2" max="2" width="56.88671875" style="23" customWidth="1"/>
    <col min="3" max="3" width="0" style="23" hidden="1" customWidth="1"/>
    <col min="4" max="4" width="29.44140625" style="25" hidden="1" customWidth="1"/>
    <col min="5" max="5" width="12.109375" style="25" hidden="1" customWidth="1"/>
    <col min="6" max="6" width="15.5546875" style="25" customWidth="1"/>
    <col min="7" max="8" width="12.109375" style="26" hidden="1" customWidth="1"/>
    <col min="9" max="9" width="12.109375" style="27" hidden="1" customWidth="1"/>
    <col min="10" max="10" width="12.109375" style="25" hidden="1" customWidth="1"/>
    <col min="11" max="11" width="2.77734375" style="25" hidden="1" customWidth="1"/>
    <col min="12" max="12" width="9.33203125" style="25" customWidth="1"/>
    <col min="13" max="13" width="13.33203125" style="24" customWidth="1"/>
    <col min="14" max="14" width="13.6640625" style="24" customWidth="1"/>
    <col min="15" max="15" width="11.33203125" style="28" customWidth="1"/>
    <col min="16" max="16" width="12.109375" style="28" hidden="1" customWidth="1"/>
    <col min="17" max="19" width="12.109375" style="25" hidden="1" customWidth="1"/>
    <col min="20" max="16384" width="12.109375" style="25"/>
  </cols>
  <sheetData>
    <row r="2" spans="2:19" ht="26.4">
      <c r="B2" s="104" t="s">
        <v>294</v>
      </c>
      <c r="C2" s="104"/>
      <c r="D2" s="104"/>
      <c r="E2" s="104"/>
      <c r="F2" s="104"/>
      <c r="G2" s="104"/>
      <c r="H2" s="104"/>
      <c r="I2" s="104"/>
      <c r="J2" s="104"/>
      <c r="K2" s="104"/>
      <c r="L2" s="104"/>
      <c r="M2" s="104"/>
      <c r="N2" s="104"/>
      <c r="O2" s="104"/>
    </row>
    <row r="3" spans="2:19" s="35" customFormat="1" ht="73.8" customHeight="1">
      <c r="B3" s="88" t="s">
        <v>50</v>
      </c>
      <c r="C3" s="88" t="s">
        <v>161</v>
      </c>
      <c r="D3" s="89" t="s">
        <v>54</v>
      </c>
      <c r="E3" s="89" t="s">
        <v>48</v>
      </c>
      <c r="F3" s="89" t="s">
        <v>291</v>
      </c>
      <c r="G3" s="90" t="s">
        <v>55</v>
      </c>
      <c r="H3" s="90" t="s">
        <v>56</v>
      </c>
      <c r="I3" s="91" t="s">
        <v>51</v>
      </c>
      <c r="J3" s="89" t="s">
        <v>0</v>
      </c>
      <c r="K3" s="89" t="s">
        <v>239</v>
      </c>
      <c r="L3" s="89" t="s">
        <v>162</v>
      </c>
      <c r="M3" s="92" t="s">
        <v>171</v>
      </c>
      <c r="N3" s="92" t="s">
        <v>172</v>
      </c>
      <c r="O3" s="93" t="s">
        <v>173</v>
      </c>
      <c r="P3" s="34" t="s">
        <v>174</v>
      </c>
      <c r="Q3" s="30" t="s">
        <v>188</v>
      </c>
      <c r="R3" s="30" t="s">
        <v>187</v>
      </c>
      <c r="S3" s="30" t="s">
        <v>190</v>
      </c>
    </row>
    <row r="4" spans="2:19" ht="22.5" customHeight="1">
      <c r="B4" s="14" t="s">
        <v>201</v>
      </c>
      <c r="C4" s="14" t="s">
        <v>144</v>
      </c>
      <c r="D4" s="15"/>
      <c r="E4" s="16">
        <v>50</v>
      </c>
      <c r="F4" s="17">
        <f t="shared" ref="F4:F20" si="0">SUM(I4*$E4)</f>
        <v>877.99999999999989</v>
      </c>
      <c r="G4" s="17">
        <f t="shared" ref="G4:G20" si="1">SUM(F4*$D4)</f>
        <v>0</v>
      </c>
      <c r="H4" s="17">
        <f t="shared" ref="H4:H20" si="2">SUM(G4/7)</f>
        <v>0</v>
      </c>
      <c r="I4" s="18">
        <f t="shared" ref="I4:I20" si="3">SUM(J4/100)</f>
        <v>17.559999999999999</v>
      </c>
      <c r="J4" s="16">
        <v>1756</v>
      </c>
      <c r="K4" s="18">
        <f t="shared" ref="K4:K20" si="4">SUM(F4/L4)</f>
        <v>36.583333333333329</v>
      </c>
      <c r="L4" s="16">
        <f t="shared" ref="L4:L20" si="5">SUM((M4*4)+(N4*4)+(O4*9)+(P4*7))</f>
        <v>24</v>
      </c>
      <c r="M4" s="15">
        <v>1</v>
      </c>
      <c r="N4" s="15">
        <v>5</v>
      </c>
      <c r="O4" s="19">
        <v>0</v>
      </c>
    </row>
    <row r="5" spans="2:19" ht="22.5" customHeight="1">
      <c r="B5" s="14" t="s">
        <v>202</v>
      </c>
      <c r="C5" s="14" t="s">
        <v>144</v>
      </c>
      <c r="D5" s="15"/>
      <c r="E5" s="16">
        <v>50</v>
      </c>
      <c r="F5" s="17">
        <f t="shared" si="0"/>
        <v>679.5</v>
      </c>
      <c r="G5" s="17">
        <f t="shared" si="1"/>
        <v>0</v>
      </c>
      <c r="H5" s="17">
        <f t="shared" si="2"/>
        <v>0</v>
      </c>
      <c r="I5" s="18">
        <f t="shared" si="3"/>
        <v>13.59</v>
      </c>
      <c r="J5" s="16">
        <v>1359</v>
      </c>
      <c r="K5" s="18">
        <f t="shared" si="4"/>
        <v>28.3125</v>
      </c>
      <c r="L5" s="16">
        <f t="shared" si="5"/>
        <v>24</v>
      </c>
      <c r="M5" s="15">
        <v>1</v>
      </c>
      <c r="N5" s="15">
        <v>5</v>
      </c>
      <c r="O5" s="19">
        <v>0</v>
      </c>
    </row>
    <row r="6" spans="2:19" ht="22.5" customHeight="1">
      <c r="B6" s="14" t="s">
        <v>192</v>
      </c>
      <c r="C6" s="14" t="s">
        <v>144</v>
      </c>
      <c r="D6" s="15"/>
      <c r="E6" s="16">
        <v>60</v>
      </c>
      <c r="F6" s="17">
        <f t="shared" si="0"/>
        <v>576</v>
      </c>
      <c r="G6" s="17">
        <f t="shared" si="1"/>
        <v>0</v>
      </c>
      <c r="H6" s="17">
        <f t="shared" si="2"/>
        <v>0</v>
      </c>
      <c r="I6" s="18">
        <f t="shared" si="3"/>
        <v>9.6</v>
      </c>
      <c r="J6" s="16">
        <v>960</v>
      </c>
      <c r="K6" s="18">
        <f t="shared" si="4"/>
        <v>4.3636363636363633</v>
      </c>
      <c r="L6" s="16">
        <f t="shared" si="5"/>
        <v>132</v>
      </c>
      <c r="M6" s="15">
        <v>3</v>
      </c>
      <c r="N6" s="15">
        <v>30</v>
      </c>
      <c r="O6" s="19">
        <v>0</v>
      </c>
    </row>
    <row r="7" spans="2:19" ht="22.5" customHeight="1">
      <c r="B7" s="14" t="s">
        <v>199</v>
      </c>
      <c r="C7" s="14" t="s">
        <v>144</v>
      </c>
      <c r="D7" s="15"/>
      <c r="E7" s="16">
        <v>32</v>
      </c>
      <c r="F7" s="17">
        <f t="shared" si="0"/>
        <v>382.4</v>
      </c>
      <c r="G7" s="17">
        <f t="shared" si="1"/>
        <v>0</v>
      </c>
      <c r="H7" s="17">
        <f t="shared" si="2"/>
        <v>0</v>
      </c>
      <c r="I7" s="18">
        <f t="shared" si="3"/>
        <v>11.95</v>
      </c>
      <c r="J7" s="16">
        <v>1195</v>
      </c>
      <c r="K7" s="18">
        <f t="shared" si="4"/>
        <v>7.3538461538461535</v>
      </c>
      <c r="L7" s="16">
        <f t="shared" si="5"/>
        <v>52</v>
      </c>
      <c r="M7" s="15">
        <v>1</v>
      </c>
      <c r="N7" s="15">
        <v>12</v>
      </c>
      <c r="O7" s="19">
        <v>0</v>
      </c>
    </row>
    <row r="8" spans="2:19" ht="22.5" customHeight="1">
      <c r="B8" s="14" t="s">
        <v>200</v>
      </c>
      <c r="C8" s="14" t="s">
        <v>144</v>
      </c>
      <c r="D8" s="15"/>
      <c r="E8" s="16">
        <v>50</v>
      </c>
      <c r="F8" s="17">
        <f t="shared" si="0"/>
        <v>379</v>
      </c>
      <c r="G8" s="17">
        <f t="shared" si="1"/>
        <v>0</v>
      </c>
      <c r="H8" s="17">
        <f t="shared" si="2"/>
        <v>0</v>
      </c>
      <c r="I8" s="18">
        <f t="shared" si="3"/>
        <v>7.58</v>
      </c>
      <c r="J8" s="16">
        <v>758</v>
      </c>
      <c r="K8" s="18">
        <f t="shared" si="4"/>
        <v>15.791666666666666</v>
      </c>
      <c r="L8" s="16">
        <f t="shared" si="5"/>
        <v>24</v>
      </c>
      <c r="M8" s="15">
        <v>1</v>
      </c>
      <c r="N8" s="15">
        <v>5</v>
      </c>
      <c r="O8" s="19">
        <v>0</v>
      </c>
    </row>
    <row r="9" spans="2:19" ht="22.5" customHeight="1">
      <c r="B9" s="14" t="s">
        <v>205</v>
      </c>
      <c r="C9" s="14" t="s">
        <v>144</v>
      </c>
      <c r="D9" s="15"/>
      <c r="E9" s="16">
        <v>90</v>
      </c>
      <c r="F9" s="17">
        <f t="shared" si="0"/>
        <v>368.09999999999997</v>
      </c>
      <c r="G9" s="17">
        <f t="shared" si="1"/>
        <v>0</v>
      </c>
      <c r="H9" s="17">
        <f t="shared" si="2"/>
        <v>0</v>
      </c>
      <c r="I9" s="18">
        <f t="shared" si="3"/>
        <v>4.09</v>
      </c>
      <c r="J9" s="16">
        <v>409</v>
      </c>
      <c r="K9" s="18">
        <f t="shared" si="4"/>
        <v>9.2024999999999988</v>
      </c>
      <c r="L9" s="16">
        <f t="shared" si="5"/>
        <v>40</v>
      </c>
      <c r="M9" s="15">
        <v>0</v>
      </c>
      <c r="N9" s="15">
        <v>10</v>
      </c>
      <c r="O9" s="19">
        <v>0</v>
      </c>
    </row>
    <row r="10" spans="2:19" ht="22.5" customHeight="1">
      <c r="B10" s="14" t="s">
        <v>152</v>
      </c>
      <c r="C10" s="14" t="s">
        <v>144</v>
      </c>
      <c r="D10" s="15"/>
      <c r="E10" s="16">
        <v>51</v>
      </c>
      <c r="F10" s="17">
        <f t="shared" si="0"/>
        <v>332.52</v>
      </c>
      <c r="G10" s="17">
        <f t="shared" si="1"/>
        <v>0</v>
      </c>
      <c r="H10" s="17">
        <f t="shared" si="2"/>
        <v>0</v>
      </c>
      <c r="I10" s="18">
        <f t="shared" si="3"/>
        <v>6.52</v>
      </c>
      <c r="J10" s="16">
        <v>652</v>
      </c>
      <c r="K10" s="18">
        <f t="shared" si="4"/>
        <v>13.854999999999999</v>
      </c>
      <c r="L10" s="16">
        <f t="shared" si="5"/>
        <v>24</v>
      </c>
      <c r="M10" s="15">
        <v>1</v>
      </c>
      <c r="N10" s="15">
        <v>5</v>
      </c>
      <c r="O10" s="19">
        <v>0</v>
      </c>
    </row>
    <row r="11" spans="2:19" ht="22.5" customHeight="1">
      <c r="B11" s="14" t="s">
        <v>150</v>
      </c>
      <c r="C11" s="14" t="s">
        <v>144</v>
      </c>
      <c r="D11" s="15"/>
      <c r="E11" s="16">
        <v>50</v>
      </c>
      <c r="F11" s="17">
        <f t="shared" si="0"/>
        <v>322</v>
      </c>
      <c r="G11" s="17">
        <f t="shared" si="1"/>
        <v>0</v>
      </c>
      <c r="H11" s="17">
        <f t="shared" si="2"/>
        <v>0</v>
      </c>
      <c r="I11" s="18">
        <f t="shared" si="3"/>
        <v>6.44</v>
      </c>
      <c r="J11" s="16">
        <v>644</v>
      </c>
      <c r="K11" s="18">
        <f t="shared" si="4"/>
        <v>13.416666666666666</v>
      </c>
      <c r="L11" s="16">
        <f t="shared" si="5"/>
        <v>24</v>
      </c>
      <c r="M11" s="15">
        <v>1</v>
      </c>
      <c r="N11" s="15">
        <v>5</v>
      </c>
      <c r="O11" s="19">
        <v>0</v>
      </c>
    </row>
    <row r="12" spans="2:19" ht="22.5" customHeight="1">
      <c r="B12" s="14" t="s">
        <v>211</v>
      </c>
      <c r="C12" s="14" t="s">
        <v>144</v>
      </c>
      <c r="D12" s="15"/>
      <c r="E12" s="16">
        <v>75</v>
      </c>
      <c r="F12" s="17">
        <f t="shared" si="0"/>
        <v>300</v>
      </c>
      <c r="G12" s="17">
        <f t="shared" si="1"/>
        <v>0</v>
      </c>
      <c r="H12" s="17">
        <f t="shared" si="2"/>
        <v>0</v>
      </c>
      <c r="I12" s="18">
        <f t="shared" si="3"/>
        <v>4</v>
      </c>
      <c r="J12" s="16">
        <v>400</v>
      </c>
      <c r="K12" s="18">
        <f t="shared" si="4"/>
        <v>1.6666666666666667</v>
      </c>
      <c r="L12" s="16">
        <f t="shared" si="5"/>
        <v>180</v>
      </c>
      <c r="M12" s="15">
        <v>3</v>
      </c>
      <c r="N12" s="15">
        <v>42</v>
      </c>
      <c r="O12" s="19">
        <v>0</v>
      </c>
    </row>
    <row r="13" spans="2:19" ht="22.5" customHeight="1">
      <c r="B13" s="14" t="s">
        <v>203</v>
      </c>
      <c r="C13" s="14" t="s">
        <v>144</v>
      </c>
      <c r="D13" s="15">
        <v>3</v>
      </c>
      <c r="E13" s="16">
        <v>50</v>
      </c>
      <c r="F13" s="17">
        <f t="shared" si="0"/>
        <v>280</v>
      </c>
      <c r="G13" s="17">
        <f t="shared" si="1"/>
        <v>840</v>
      </c>
      <c r="H13" s="17">
        <f t="shared" si="2"/>
        <v>120</v>
      </c>
      <c r="I13" s="18">
        <f t="shared" si="3"/>
        <v>5.6</v>
      </c>
      <c r="J13" s="16">
        <v>560</v>
      </c>
      <c r="K13" s="18">
        <f t="shared" si="4"/>
        <v>11.666666666666666</v>
      </c>
      <c r="L13" s="16">
        <f t="shared" si="5"/>
        <v>24</v>
      </c>
      <c r="M13" s="15">
        <v>1</v>
      </c>
      <c r="N13" s="15">
        <v>5</v>
      </c>
      <c r="O13" s="19">
        <v>0</v>
      </c>
    </row>
    <row r="14" spans="2:19" ht="22.5" customHeight="1">
      <c r="B14" s="14" t="s">
        <v>204</v>
      </c>
      <c r="C14" s="14" t="s">
        <v>144</v>
      </c>
      <c r="D14" s="15"/>
      <c r="E14" s="16">
        <v>90</v>
      </c>
      <c r="F14" s="17">
        <f t="shared" si="0"/>
        <v>251.1</v>
      </c>
      <c r="G14" s="17">
        <f t="shared" si="1"/>
        <v>0</v>
      </c>
      <c r="H14" s="17">
        <f t="shared" si="2"/>
        <v>0</v>
      </c>
      <c r="I14" s="18">
        <f t="shared" si="3"/>
        <v>2.79</v>
      </c>
      <c r="J14" s="16">
        <v>279</v>
      </c>
      <c r="K14" s="18">
        <f t="shared" si="4"/>
        <v>5.706818181818182</v>
      </c>
      <c r="L14" s="16">
        <f t="shared" si="5"/>
        <v>44</v>
      </c>
      <c r="M14" s="15">
        <v>1</v>
      </c>
      <c r="N14" s="15">
        <v>10</v>
      </c>
      <c r="O14" s="19">
        <v>0</v>
      </c>
    </row>
    <row r="15" spans="2:19" ht="22.5" customHeight="1">
      <c r="B15" s="14" t="s">
        <v>191</v>
      </c>
      <c r="C15" s="14" t="s">
        <v>144</v>
      </c>
      <c r="D15" s="15"/>
      <c r="E15" s="16">
        <v>75</v>
      </c>
      <c r="F15" s="17">
        <f t="shared" si="0"/>
        <v>245.25</v>
      </c>
      <c r="G15" s="17">
        <f t="shared" si="1"/>
        <v>0</v>
      </c>
      <c r="H15" s="17">
        <f t="shared" si="2"/>
        <v>0</v>
      </c>
      <c r="I15" s="18">
        <f t="shared" si="3"/>
        <v>3.27</v>
      </c>
      <c r="J15" s="16">
        <v>327</v>
      </c>
      <c r="K15" s="18">
        <f t="shared" si="4"/>
        <v>1.3625</v>
      </c>
      <c r="L15" s="16">
        <f t="shared" si="5"/>
        <v>180</v>
      </c>
      <c r="M15" s="15">
        <v>3</v>
      </c>
      <c r="N15" s="15">
        <v>42</v>
      </c>
      <c r="O15" s="19">
        <v>0</v>
      </c>
    </row>
    <row r="16" spans="2:19" ht="22.5" customHeight="1">
      <c r="B16" s="14" t="s">
        <v>237</v>
      </c>
      <c r="C16" s="14" t="s">
        <v>144</v>
      </c>
      <c r="D16" s="15">
        <v>1</v>
      </c>
      <c r="E16" s="16">
        <v>90</v>
      </c>
      <c r="F16" s="17">
        <f t="shared" si="0"/>
        <v>211.5</v>
      </c>
      <c r="G16" s="17">
        <f t="shared" si="1"/>
        <v>211.5</v>
      </c>
      <c r="H16" s="17">
        <f t="shared" si="2"/>
        <v>30.214285714285715</v>
      </c>
      <c r="I16" s="18">
        <f t="shared" si="3"/>
        <v>2.35</v>
      </c>
      <c r="J16" s="16">
        <v>235</v>
      </c>
      <c r="K16" s="18">
        <f t="shared" si="4"/>
        <v>13.21875</v>
      </c>
      <c r="L16" s="16">
        <f t="shared" si="5"/>
        <v>16</v>
      </c>
      <c r="M16" s="15">
        <v>0</v>
      </c>
      <c r="N16" s="15">
        <v>4</v>
      </c>
      <c r="O16" s="19">
        <v>0</v>
      </c>
    </row>
    <row r="17" spans="2:16" ht="22.5" customHeight="1">
      <c r="B17" s="14" t="s">
        <v>153</v>
      </c>
      <c r="C17" s="14" t="s">
        <v>144</v>
      </c>
      <c r="D17" s="15"/>
      <c r="E17" s="16">
        <v>120</v>
      </c>
      <c r="F17" s="17">
        <f t="shared" si="0"/>
        <v>184.8</v>
      </c>
      <c r="G17" s="17">
        <f t="shared" si="1"/>
        <v>0</v>
      </c>
      <c r="H17" s="17">
        <f t="shared" si="2"/>
        <v>0</v>
      </c>
      <c r="I17" s="18">
        <f t="shared" si="3"/>
        <v>1.54</v>
      </c>
      <c r="J17" s="16">
        <v>154</v>
      </c>
      <c r="K17" s="18">
        <f t="shared" si="4"/>
        <v>1.5931034482758621</v>
      </c>
      <c r="L17" s="16">
        <f t="shared" si="5"/>
        <v>116</v>
      </c>
      <c r="M17" s="15">
        <v>1</v>
      </c>
      <c r="N17" s="15">
        <v>28</v>
      </c>
      <c r="O17" s="19">
        <v>0</v>
      </c>
    </row>
    <row r="18" spans="2:16" ht="22.5" customHeight="1">
      <c r="B18" s="14" t="s">
        <v>238</v>
      </c>
      <c r="C18" s="14" t="s">
        <v>144</v>
      </c>
      <c r="D18" s="15"/>
      <c r="E18" s="16">
        <v>120</v>
      </c>
      <c r="F18" s="17">
        <f t="shared" si="0"/>
        <v>180</v>
      </c>
      <c r="G18" s="17">
        <f t="shared" si="1"/>
        <v>0</v>
      </c>
      <c r="H18" s="17">
        <f t="shared" si="2"/>
        <v>0</v>
      </c>
      <c r="I18" s="18">
        <f t="shared" si="3"/>
        <v>1.5</v>
      </c>
      <c r="J18" s="16">
        <v>150</v>
      </c>
      <c r="K18" s="18">
        <f t="shared" si="4"/>
        <v>1.4634146341463414</v>
      </c>
      <c r="L18" s="16">
        <f t="shared" si="5"/>
        <v>123</v>
      </c>
      <c r="M18" s="15">
        <v>0</v>
      </c>
      <c r="N18" s="15">
        <v>6</v>
      </c>
      <c r="O18" s="19">
        <v>11</v>
      </c>
    </row>
    <row r="19" spans="2:16" ht="22.5" customHeight="1">
      <c r="B19" s="14" t="s">
        <v>154</v>
      </c>
      <c r="C19" s="14" t="s">
        <v>144</v>
      </c>
      <c r="D19" s="15"/>
      <c r="E19" s="16">
        <v>120</v>
      </c>
      <c r="F19" s="17">
        <f t="shared" si="0"/>
        <v>176.4</v>
      </c>
      <c r="G19" s="17">
        <f t="shared" si="1"/>
        <v>0</v>
      </c>
      <c r="H19" s="17">
        <f t="shared" si="2"/>
        <v>0</v>
      </c>
      <c r="I19" s="18">
        <f t="shared" si="3"/>
        <v>1.47</v>
      </c>
      <c r="J19" s="16">
        <v>147</v>
      </c>
      <c r="K19" s="18">
        <f t="shared" si="4"/>
        <v>2.5941176470588236</v>
      </c>
      <c r="L19" s="16">
        <f t="shared" si="5"/>
        <v>68</v>
      </c>
      <c r="M19" s="15">
        <v>1</v>
      </c>
      <c r="N19" s="15">
        <v>16</v>
      </c>
      <c r="O19" s="19">
        <v>0</v>
      </c>
    </row>
    <row r="20" spans="2:16" ht="22.5" customHeight="1">
      <c r="B20" s="14" t="s">
        <v>178</v>
      </c>
      <c r="C20" s="14" t="s">
        <v>144</v>
      </c>
      <c r="D20" s="15"/>
      <c r="E20" s="16">
        <v>15</v>
      </c>
      <c r="F20" s="17">
        <f t="shared" si="0"/>
        <v>159.75</v>
      </c>
      <c r="G20" s="17">
        <f t="shared" si="1"/>
        <v>0</v>
      </c>
      <c r="H20" s="17">
        <f t="shared" si="2"/>
        <v>0</v>
      </c>
      <c r="I20" s="18">
        <f t="shared" si="3"/>
        <v>10.65</v>
      </c>
      <c r="J20" s="16">
        <v>1065</v>
      </c>
      <c r="K20" s="18">
        <f t="shared" si="4"/>
        <v>3.328125</v>
      </c>
      <c r="L20" s="16">
        <f t="shared" si="5"/>
        <v>48</v>
      </c>
      <c r="M20" s="15">
        <v>0</v>
      </c>
      <c r="N20" s="15">
        <v>12</v>
      </c>
      <c r="O20" s="19">
        <v>0</v>
      </c>
    </row>
    <row r="21" spans="2:16" ht="22.5" customHeight="1">
      <c r="B21" s="14" t="s">
        <v>198</v>
      </c>
      <c r="C21" s="14" t="s">
        <v>144</v>
      </c>
      <c r="D21" s="15">
        <v>9</v>
      </c>
      <c r="E21" s="16">
        <v>140</v>
      </c>
      <c r="F21" s="17">
        <v>160</v>
      </c>
      <c r="G21" s="17">
        <f t="shared" ref="G21" si="6">SUM(F21*$D21)</f>
        <v>1440</v>
      </c>
      <c r="H21" s="17">
        <f t="shared" ref="H21" si="7">SUM(G21/7)</f>
        <v>205.71428571428572</v>
      </c>
      <c r="I21" s="18">
        <f t="shared" ref="I21" si="8">SUM(J21/100)</f>
        <v>2.78</v>
      </c>
      <c r="J21" s="16">
        <v>278</v>
      </c>
      <c r="K21" s="18">
        <f t="shared" ref="K21" si="9">SUM(F21/L21)</f>
        <v>1.8181818181818181</v>
      </c>
      <c r="L21" s="16">
        <f t="shared" ref="L21" si="10">SUM((M21*4)+(N21*4)+(O21*9)+(P21*7))</f>
        <v>88</v>
      </c>
      <c r="M21" s="15">
        <v>1</v>
      </c>
      <c r="N21" s="15">
        <v>21</v>
      </c>
      <c r="O21" s="19">
        <v>0</v>
      </c>
    </row>
    <row r="22" spans="2:16" ht="22.5" customHeight="1">
      <c r="B22" s="14" t="s">
        <v>206</v>
      </c>
      <c r="C22" s="14" t="s">
        <v>144</v>
      </c>
      <c r="D22" s="15">
        <v>12</v>
      </c>
      <c r="E22" s="16">
        <v>110</v>
      </c>
      <c r="F22" s="17">
        <f t="shared" ref="F22" si="11">SUM(I22*$E22)</f>
        <v>149.60000000000002</v>
      </c>
      <c r="G22" s="17">
        <f t="shared" ref="G22" si="12">SUM(F22*$D22)</f>
        <v>1795.2000000000003</v>
      </c>
      <c r="H22" s="17">
        <f t="shared" ref="H22" si="13">SUM(G22/7)</f>
        <v>256.45714285714291</v>
      </c>
      <c r="I22" s="18">
        <f t="shared" ref="I22" si="14">SUM(J22/100)</f>
        <v>1.36</v>
      </c>
      <c r="J22" s="16">
        <v>136</v>
      </c>
      <c r="K22" s="18">
        <f t="shared" ref="K22" si="15">SUM(F22/L22)</f>
        <v>2.2000000000000002</v>
      </c>
      <c r="L22" s="16">
        <f t="shared" ref="L22" si="16">SUM((M22*4)+(N22*4)+(O22*9)+(P22*7))</f>
        <v>68</v>
      </c>
      <c r="M22" s="15">
        <v>0</v>
      </c>
      <c r="N22" s="15">
        <v>17</v>
      </c>
      <c r="O22" s="19">
        <v>0</v>
      </c>
    </row>
    <row r="23" spans="2:16" ht="22.5" customHeight="1">
      <c r="B23" s="64"/>
      <c r="C23" s="64" t="s">
        <v>144</v>
      </c>
      <c r="D23" s="65"/>
      <c r="E23" s="66">
        <v>150</v>
      </c>
      <c r="F23" s="113" t="s">
        <v>260</v>
      </c>
      <c r="G23" s="113"/>
      <c r="H23" s="113"/>
      <c r="I23" s="113"/>
      <c r="J23" s="113"/>
      <c r="K23" s="113"/>
      <c r="L23" s="113"/>
      <c r="M23" s="113"/>
      <c r="N23" s="113"/>
      <c r="O23" s="113"/>
      <c r="P23" s="113"/>
    </row>
    <row r="24" spans="2:16" hidden="1">
      <c r="F24" s="26"/>
    </row>
    <row r="25" spans="2:16" hidden="1">
      <c r="B25" s="23" t="s">
        <v>189</v>
      </c>
      <c r="H25" s="26">
        <f>SUM(H4:H24)</f>
        <v>612.38571428571436</v>
      </c>
    </row>
    <row r="26" spans="2:16" hidden="1"/>
    <row r="27" spans="2:16" hidden="1"/>
    <row r="28" spans="2:16" hidden="1"/>
    <row r="29" spans="2:16" hidden="1">
      <c r="B29" s="23" t="s">
        <v>175</v>
      </c>
      <c r="C29" s="23" t="s">
        <v>164</v>
      </c>
    </row>
    <row r="30" spans="2:16" ht="38.4" hidden="1">
      <c r="B30" s="23" t="s">
        <v>144</v>
      </c>
      <c r="C30" s="23" t="s">
        <v>165</v>
      </c>
    </row>
    <row r="31" spans="2:16" hidden="1">
      <c r="B31" s="23" t="s">
        <v>145</v>
      </c>
      <c r="C31" s="23" t="s">
        <v>166</v>
      </c>
    </row>
    <row r="32" spans="2:16" hidden="1">
      <c r="B32" s="23" t="s">
        <v>146</v>
      </c>
      <c r="C32" s="23" t="s">
        <v>167</v>
      </c>
    </row>
    <row r="33" spans="2:19" ht="57.6" hidden="1">
      <c r="B33" s="23" t="s">
        <v>147</v>
      </c>
      <c r="C33" s="23" t="s">
        <v>168</v>
      </c>
    </row>
    <row r="34" spans="2:19" hidden="1">
      <c r="B34" s="23" t="s">
        <v>148</v>
      </c>
    </row>
    <row r="35" spans="2:19" hidden="1">
      <c r="B35" s="23" t="s">
        <v>149</v>
      </c>
    </row>
    <row r="36" spans="2:19" hidden="1">
      <c r="B36" s="23" t="s">
        <v>157</v>
      </c>
    </row>
    <row r="37" spans="2:19" hidden="1">
      <c r="B37" s="23" t="s">
        <v>158</v>
      </c>
    </row>
    <row r="38" spans="2:19" hidden="1">
      <c r="B38" s="23" t="s">
        <v>160</v>
      </c>
    </row>
    <row r="39" spans="2:19" hidden="1"/>
    <row r="40" spans="2:19" hidden="1"/>
    <row r="41" spans="2:19" hidden="1"/>
    <row r="42" spans="2:19" hidden="1"/>
    <row r="43" spans="2:19" hidden="1"/>
    <row r="44" spans="2:19" hidden="1"/>
    <row r="45" spans="2:19" hidden="1"/>
    <row r="46" spans="2:19" hidden="1"/>
    <row r="47" spans="2:19" hidden="1"/>
    <row r="48" spans="2:19" s="23" customFormat="1" hidden="1">
      <c r="D48" s="25"/>
      <c r="E48" s="25"/>
      <c r="F48" s="25"/>
      <c r="G48" s="26"/>
      <c r="H48" s="26"/>
      <c r="I48" s="27"/>
      <c r="J48" s="25"/>
      <c r="K48" s="25"/>
      <c r="L48" s="25"/>
      <c r="M48" s="24"/>
      <c r="N48" s="24"/>
      <c r="O48" s="28"/>
      <c r="P48" s="28"/>
      <c r="Q48" s="25"/>
      <c r="R48" s="25"/>
      <c r="S48" s="25"/>
    </row>
  </sheetData>
  <sheetProtection selectLockedCells="1"/>
  <mergeCells count="2">
    <mergeCell ref="F23:P23"/>
    <mergeCell ref="B2:O2"/>
  </mergeCells>
  <dataValidations count="4">
    <dataValidation type="list" allowBlank="1" showInputMessage="1" showErrorMessage="1" sqref="C24 C18:C20 C22" xr:uid="{00000000-0002-0000-0500-000000000000}">
      <formula1>$B$29:$B$38</formula1>
    </dataValidation>
    <dataValidation type="list" allowBlank="1" showInputMessage="1" showErrorMessage="1" sqref="C21 C4:C17" xr:uid="{00000000-0002-0000-0500-000001000000}">
      <formula1>$B$29:$B$37</formula1>
    </dataValidation>
    <dataValidation type="list" allowBlank="1" showInputMessage="1" showErrorMessage="1" sqref="C23" xr:uid="{00000000-0002-0000-0500-000002000000}">
      <formula1>$B$23:$B$31</formula1>
    </dataValidation>
    <dataValidation type="decimal" allowBlank="1" showInputMessage="1" showErrorMessage="1" sqref="D3:D24" xr:uid="{00000000-0002-0000-0500-000003000000}">
      <formula1>0</formula1>
      <formula2>99</formula2>
    </dataValidation>
  </dataValidations>
  <pageMargins left="0.7" right="0.7" top="0.75" bottom="0.75" header="0.3" footer="0.3"/>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S51"/>
  <sheetViews>
    <sheetView zoomScaleSheetLayoutView="110" workbookViewId="0">
      <selection activeCell="X6" sqref="X6"/>
    </sheetView>
  </sheetViews>
  <sheetFormatPr defaultColWidth="12.109375" defaultRowHeight="19.2"/>
  <cols>
    <col min="1" max="1" width="12.109375" style="25"/>
    <col min="2" max="2" width="56.88671875" style="23" customWidth="1"/>
    <col min="3" max="3" width="0" style="23" hidden="1" customWidth="1"/>
    <col min="4" max="4" width="29.44140625" style="25" hidden="1" customWidth="1"/>
    <col min="5" max="5" width="12.109375" style="25" hidden="1" customWidth="1"/>
    <col min="6" max="6" width="16" style="25" customWidth="1"/>
    <col min="7" max="8" width="12.109375" style="26" hidden="1" customWidth="1"/>
    <col min="9" max="9" width="12.109375" style="27" hidden="1" customWidth="1"/>
    <col min="10" max="10" width="12.109375" style="25" hidden="1" customWidth="1"/>
    <col min="11" max="11" width="1.44140625" style="25" hidden="1" customWidth="1"/>
    <col min="12" max="12" width="12.109375" style="25" customWidth="1"/>
    <col min="13" max="13" width="13.5546875" style="24" customWidth="1"/>
    <col min="14" max="14" width="13.109375" style="24" customWidth="1"/>
    <col min="15" max="15" width="11.44140625" style="28" customWidth="1"/>
    <col min="16" max="16" width="12.109375" style="28" hidden="1" customWidth="1"/>
    <col min="17" max="19" width="12.109375" style="25" hidden="1" customWidth="1"/>
    <col min="20" max="16384" width="12.109375" style="25"/>
  </cols>
  <sheetData>
    <row r="2" spans="2:19" ht="26.4">
      <c r="B2" s="104" t="s">
        <v>295</v>
      </c>
      <c r="C2" s="104"/>
      <c r="D2" s="104"/>
      <c r="E2" s="104"/>
      <c r="F2" s="104"/>
      <c r="G2" s="104"/>
      <c r="H2" s="104"/>
      <c r="I2" s="104"/>
      <c r="J2" s="104"/>
      <c r="K2" s="104"/>
      <c r="L2" s="104"/>
      <c r="M2" s="104"/>
      <c r="N2" s="104"/>
      <c r="O2" s="104"/>
    </row>
    <row r="3" spans="2:19" s="35" customFormat="1" ht="59.25" customHeight="1">
      <c r="B3" s="88" t="s">
        <v>50</v>
      </c>
      <c r="C3" s="88" t="s">
        <v>161</v>
      </c>
      <c r="D3" s="89" t="s">
        <v>54</v>
      </c>
      <c r="E3" s="89" t="s">
        <v>48</v>
      </c>
      <c r="F3" s="89" t="s">
        <v>291</v>
      </c>
      <c r="G3" s="90" t="s">
        <v>55</v>
      </c>
      <c r="H3" s="90" t="s">
        <v>56</v>
      </c>
      <c r="I3" s="91" t="s">
        <v>51</v>
      </c>
      <c r="J3" s="89" t="s">
        <v>0</v>
      </c>
      <c r="K3" s="89" t="s">
        <v>239</v>
      </c>
      <c r="L3" s="89" t="s">
        <v>162</v>
      </c>
      <c r="M3" s="92" t="s">
        <v>171</v>
      </c>
      <c r="N3" s="92" t="s">
        <v>172</v>
      </c>
      <c r="O3" s="93" t="s">
        <v>173</v>
      </c>
      <c r="P3" s="34" t="s">
        <v>174</v>
      </c>
      <c r="Q3" s="30" t="s">
        <v>188</v>
      </c>
      <c r="R3" s="30" t="s">
        <v>187</v>
      </c>
      <c r="S3" s="30" t="s">
        <v>190</v>
      </c>
    </row>
    <row r="4" spans="2:19" ht="22.5" customHeight="1">
      <c r="B4" s="14" t="s">
        <v>156</v>
      </c>
      <c r="C4" s="14" t="s">
        <v>145</v>
      </c>
      <c r="D4" s="15"/>
      <c r="E4" s="16">
        <v>150</v>
      </c>
      <c r="F4" s="17">
        <f t="shared" ref="F4:F26" si="0">SUM(I4*$E4)</f>
        <v>1713</v>
      </c>
      <c r="G4" s="17">
        <f t="shared" ref="G4:G26" si="1">SUM(F4*$D4)</f>
        <v>0</v>
      </c>
      <c r="H4" s="17">
        <f t="shared" ref="H4:H26" si="2">SUM(G4/7)</f>
        <v>0</v>
      </c>
      <c r="I4" s="18">
        <f t="shared" ref="I4:I26" si="3">SUM(J4/100)</f>
        <v>11.42</v>
      </c>
      <c r="J4" s="16">
        <v>1142</v>
      </c>
      <c r="K4" s="18">
        <f t="shared" ref="K4:K26" si="4">SUM(F4/L4)</f>
        <v>53.53125</v>
      </c>
      <c r="L4" s="16">
        <f t="shared" ref="L4:L26" si="5">SUM((M4*4)+(N4*4)+(O4*9)+(P4*7))</f>
        <v>32</v>
      </c>
      <c r="M4" s="15">
        <v>5</v>
      </c>
      <c r="N4" s="15">
        <v>3</v>
      </c>
      <c r="O4" s="19">
        <v>0</v>
      </c>
    </row>
    <row r="5" spans="2:19" ht="22.5" customHeight="1">
      <c r="B5" s="14" t="s">
        <v>224</v>
      </c>
      <c r="C5" s="14" t="s">
        <v>145</v>
      </c>
      <c r="D5" s="15"/>
      <c r="E5" s="16">
        <v>50</v>
      </c>
      <c r="F5" s="17">
        <f t="shared" si="0"/>
        <v>660</v>
      </c>
      <c r="G5" s="17">
        <f t="shared" si="1"/>
        <v>0</v>
      </c>
      <c r="H5" s="17">
        <f t="shared" si="2"/>
        <v>0</v>
      </c>
      <c r="I5" s="18">
        <f t="shared" si="3"/>
        <v>13.2</v>
      </c>
      <c r="J5" s="16">
        <v>1320</v>
      </c>
      <c r="K5" s="18">
        <f t="shared" si="4"/>
        <v>41.25</v>
      </c>
      <c r="L5" s="16">
        <f t="shared" si="5"/>
        <v>16</v>
      </c>
      <c r="M5" s="15">
        <v>2</v>
      </c>
      <c r="N5" s="15">
        <v>2</v>
      </c>
      <c r="O5" s="19">
        <v>0</v>
      </c>
    </row>
    <row r="6" spans="2:19" ht="22.5" customHeight="1">
      <c r="B6" s="14" t="s">
        <v>185</v>
      </c>
      <c r="C6" s="14" t="s">
        <v>145</v>
      </c>
      <c r="D6" s="15"/>
      <c r="E6" s="16">
        <v>55</v>
      </c>
      <c r="F6" s="17">
        <f t="shared" si="0"/>
        <v>312.95000000000005</v>
      </c>
      <c r="G6" s="17">
        <f t="shared" si="1"/>
        <v>0</v>
      </c>
      <c r="H6" s="17">
        <f t="shared" si="2"/>
        <v>0</v>
      </c>
      <c r="I6" s="18">
        <f t="shared" si="3"/>
        <v>5.69</v>
      </c>
      <c r="J6" s="16">
        <v>569</v>
      </c>
      <c r="K6" s="18">
        <f t="shared" si="4"/>
        <v>4.8146153846153856</v>
      </c>
      <c r="L6" s="16">
        <f t="shared" si="5"/>
        <v>65</v>
      </c>
      <c r="M6" s="15">
        <v>0</v>
      </c>
      <c r="N6" s="15">
        <v>5</v>
      </c>
      <c r="O6" s="19">
        <v>5</v>
      </c>
    </row>
    <row r="7" spans="2:19" ht="22.5" customHeight="1">
      <c r="B7" s="14" t="s">
        <v>186</v>
      </c>
      <c r="C7" s="14" t="s">
        <v>145</v>
      </c>
      <c r="D7" s="15"/>
      <c r="E7" s="16">
        <v>55</v>
      </c>
      <c r="F7" s="17">
        <f t="shared" si="0"/>
        <v>190.3</v>
      </c>
      <c r="G7" s="17">
        <f t="shared" si="1"/>
        <v>0</v>
      </c>
      <c r="H7" s="17">
        <f t="shared" si="2"/>
        <v>0</v>
      </c>
      <c r="I7" s="18">
        <f t="shared" si="3"/>
        <v>3.46</v>
      </c>
      <c r="J7" s="16">
        <v>346</v>
      </c>
      <c r="K7" s="18">
        <f t="shared" si="4"/>
        <v>2.927692307692308</v>
      </c>
      <c r="L7" s="16">
        <f t="shared" si="5"/>
        <v>65</v>
      </c>
      <c r="M7" s="15">
        <v>0</v>
      </c>
      <c r="N7" s="15">
        <v>5</v>
      </c>
      <c r="O7" s="19">
        <v>5</v>
      </c>
    </row>
    <row r="8" spans="2:19" ht="22.5" customHeight="1">
      <c r="B8" s="14" t="s">
        <v>225</v>
      </c>
      <c r="C8" s="14" t="s">
        <v>145</v>
      </c>
      <c r="D8" s="15"/>
      <c r="E8" s="16">
        <v>50</v>
      </c>
      <c r="F8" s="17">
        <f t="shared" si="0"/>
        <v>117.5</v>
      </c>
      <c r="G8" s="17">
        <f t="shared" si="1"/>
        <v>0</v>
      </c>
      <c r="H8" s="17">
        <f t="shared" si="2"/>
        <v>0</v>
      </c>
      <c r="I8" s="18">
        <f t="shared" si="3"/>
        <v>2.35</v>
      </c>
      <c r="J8" s="16">
        <v>235</v>
      </c>
      <c r="K8" s="18">
        <f t="shared" si="4"/>
        <v>7.34375</v>
      </c>
      <c r="L8" s="16">
        <f t="shared" si="5"/>
        <v>16</v>
      </c>
      <c r="M8" s="15">
        <v>2</v>
      </c>
      <c r="N8" s="15">
        <v>2</v>
      </c>
      <c r="O8" s="19">
        <v>0</v>
      </c>
    </row>
    <row r="9" spans="2:19" ht="22.5" customHeight="1">
      <c r="B9" s="14" t="s">
        <v>226</v>
      </c>
      <c r="C9" s="14" t="s">
        <v>145</v>
      </c>
      <c r="D9" s="15"/>
      <c r="E9" s="16">
        <v>60</v>
      </c>
      <c r="F9" s="17">
        <f t="shared" si="0"/>
        <v>100.8</v>
      </c>
      <c r="G9" s="17">
        <f t="shared" si="1"/>
        <v>0</v>
      </c>
      <c r="H9" s="17">
        <f t="shared" si="2"/>
        <v>0</v>
      </c>
      <c r="I9" s="18">
        <f t="shared" si="3"/>
        <v>1.68</v>
      </c>
      <c r="J9" s="16">
        <v>168</v>
      </c>
      <c r="K9" s="18">
        <f t="shared" si="4"/>
        <v>4.2</v>
      </c>
      <c r="L9" s="16">
        <f t="shared" si="5"/>
        <v>24</v>
      </c>
      <c r="M9" s="15">
        <v>1</v>
      </c>
      <c r="N9" s="15">
        <v>5</v>
      </c>
      <c r="O9" s="19">
        <v>0</v>
      </c>
    </row>
    <row r="10" spans="2:19" ht="22.5" customHeight="1">
      <c r="B10" s="14" t="s">
        <v>184</v>
      </c>
      <c r="C10" s="14" t="s">
        <v>145</v>
      </c>
      <c r="D10" s="15">
        <v>0</v>
      </c>
      <c r="E10" s="16">
        <v>15</v>
      </c>
      <c r="F10" s="17">
        <f t="shared" ref="F10" si="6">SUM(I10*$E10)</f>
        <v>98.1</v>
      </c>
      <c r="G10" s="17">
        <f t="shared" ref="G10" si="7">SUM(F10*$D10)</f>
        <v>0</v>
      </c>
      <c r="H10" s="17">
        <f t="shared" si="2"/>
        <v>0</v>
      </c>
      <c r="I10" s="18">
        <f t="shared" si="3"/>
        <v>6.54</v>
      </c>
      <c r="J10" s="16">
        <v>654</v>
      </c>
      <c r="K10" s="18">
        <f t="shared" ref="K10" si="8">SUM(F10/L10)</f>
        <v>5.7705882352941176</v>
      </c>
      <c r="L10" s="16">
        <f t="shared" ref="L10" si="9">SUM((M10*4)+(N10*4)+(O10*9)+(P10*7))</f>
        <v>17</v>
      </c>
      <c r="M10" s="15">
        <v>1</v>
      </c>
      <c r="N10" s="15">
        <v>1</v>
      </c>
      <c r="O10" s="19">
        <v>1</v>
      </c>
    </row>
    <row r="11" spans="2:19" ht="22.5" customHeight="1">
      <c r="B11" s="14" t="s">
        <v>227</v>
      </c>
      <c r="C11" s="14" t="s">
        <v>145</v>
      </c>
      <c r="D11" s="15"/>
      <c r="E11" s="16">
        <v>50</v>
      </c>
      <c r="F11" s="17">
        <f t="shared" si="0"/>
        <v>83</v>
      </c>
      <c r="G11" s="17">
        <f t="shared" si="1"/>
        <v>0</v>
      </c>
      <c r="H11" s="17">
        <f t="shared" si="2"/>
        <v>0</v>
      </c>
      <c r="I11" s="18">
        <f t="shared" si="3"/>
        <v>1.66</v>
      </c>
      <c r="J11" s="16">
        <v>166</v>
      </c>
      <c r="K11" s="18">
        <f t="shared" si="4"/>
        <v>5.1875</v>
      </c>
      <c r="L11" s="16">
        <f t="shared" si="5"/>
        <v>16</v>
      </c>
      <c r="M11" s="15">
        <v>2</v>
      </c>
      <c r="N11" s="15">
        <v>2</v>
      </c>
      <c r="O11" s="19">
        <v>0</v>
      </c>
    </row>
    <row r="12" spans="2:19" ht="22.5" customHeight="1">
      <c r="B12" s="14" t="s">
        <v>228</v>
      </c>
      <c r="C12" s="14" t="s">
        <v>145</v>
      </c>
      <c r="D12" s="15"/>
      <c r="E12" s="16">
        <v>70</v>
      </c>
      <c r="F12" s="17">
        <f t="shared" si="0"/>
        <v>79.099999999999994</v>
      </c>
      <c r="G12" s="17">
        <f t="shared" si="1"/>
        <v>0</v>
      </c>
      <c r="H12" s="17">
        <f t="shared" si="2"/>
        <v>0</v>
      </c>
      <c r="I12" s="18">
        <f t="shared" si="3"/>
        <v>1.1299999999999999</v>
      </c>
      <c r="J12" s="16">
        <v>113</v>
      </c>
      <c r="K12" s="18">
        <f t="shared" si="4"/>
        <v>6.5916666666666659</v>
      </c>
      <c r="L12" s="16">
        <f t="shared" si="5"/>
        <v>12</v>
      </c>
      <c r="M12" s="15">
        <v>1</v>
      </c>
      <c r="N12" s="15">
        <v>2</v>
      </c>
      <c r="O12" s="19">
        <v>0</v>
      </c>
    </row>
    <row r="13" spans="2:19" ht="22.5" customHeight="1">
      <c r="B13" s="14" t="s">
        <v>230</v>
      </c>
      <c r="C13" s="14" t="s">
        <v>145</v>
      </c>
      <c r="D13" s="15">
        <v>7</v>
      </c>
      <c r="E13" s="16">
        <v>59</v>
      </c>
      <c r="F13" s="17">
        <f t="shared" si="0"/>
        <v>70.209999999999994</v>
      </c>
      <c r="G13" s="17">
        <f t="shared" si="1"/>
        <v>491.46999999999997</v>
      </c>
      <c r="H13" s="17">
        <f t="shared" si="2"/>
        <v>70.209999999999994</v>
      </c>
      <c r="I13" s="18">
        <f t="shared" si="3"/>
        <v>1.19</v>
      </c>
      <c r="J13" s="16">
        <v>119</v>
      </c>
      <c r="K13" s="18">
        <f t="shared" si="4"/>
        <v>4.2551515151515149</v>
      </c>
      <c r="L13" s="16">
        <f t="shared" si="5"/>
        <v>16.5</v>
      </c>
      <c r="M13" s="15">
        <v>2</v>
      </c>
      <c r="N13" s="15">
        <v>1</v>
      </c>
      <c r="O13" s="19">
        <v>0.5</v>
      </c>
    </row>
    <row r="14" spans="2:19" ht="22.5" customHeight="1">
      <c r="B14" s="14" t="s">
        <v>229</v>
      </c>
      <c r="C14" s="14" t="s">
        <v>145</v>
      </c>
      <c r="D14" s="15"/>
      <c r="E14" s="16">
        <v>60</v>
      </c>
      <c r="F14" s="17">
        <f t="shared" si="0"/>
        <v>44.4</v>
      </c>
      <c r="G14" s="17">
        <f t="shared" si="1"/>
        <v>0</v>
      </c>
      <c r="H14" s="17">
        <f t="shared" si="2"/>
        <v>0</v>
      </c>
      <c r="I14" s="18">
        <f t="shared" si="3"/>
        <v>0.74</v>
      </c>
      <c r="J14" s="16">
        <v>74</v>
      </c>
      <c r="K14" s="18">
        <f t="shared" si="4"/>
        <v>1.5857142857142856</v>
      </c>
      <c r="L14" s="16">
        <f t="shared" si="5"/>
        <v>28</v>
      </c>
      <c r="M14" s="15">
        <v>2</v>
      </c>
      <c r="N14" s="15">
        <v>5</v>
      </c>
      <c r="O14" s="19">
        <v>0</v>
      </c>
    </row>
    <row r="15" spans="2:19" ht="22.5" customHeight="1">
      <c r="B15" s="14" t="s">
        <v>231</v>
      </c>
      <c r="C15" s="14" t="s">
        <v>145</v>
      </c>
      <c r="D15" s="15">
        <v>7</v>
      </c>
      <c r="E15" s="16">
        <v>72</v>
      </c>
      <c r="F15" s="17">
        <f t="shared" si="0"/>
        <v>32.4</v>
      </c>
      <c r="G15" s="17">
        <f t="shared" si="1"/>
        <v>226.79999999999998</v>
      </c>
      <c r="H15" s="17">
        <f t="shared" si="2"/>
        <v>32.4</v>
      </c>
      <c r="I15" s="18">
        <f t="shared" si="3"/>
        <v>0.45</v>
      </c>
      <c r="J15" s="16">
        <v>45</v>
      </c>
      <c r="K15" s="18">
        <f t="shared" si="4"/>
        <v>1.157142857142857</v>
      </c>
      <c r="L15" s="16">
        <f t="shared" si="5"/>
        <v>28</v>
      </c>
      <c r="M15" s="15">
        <v>2</v>
      </c>
      <c r="N15" s="15">
        <v>5</v>
      </c>
      <c r="O15" s="19">
        <v>0</v>
      </c>
    </row>
    <row r="16" spans="2:19" ht="22.5" customHeight="1">
      <c r="B16" s="14" t="s">
        <v>232</v>
      </c>
      <c r="C16" s="14" t="s">
        <v>145</v>
      </c>
      <c r="D16" s="15">
        <v>7</v>
      </c>
      <c r="E16" s="16">
        <v>67</v>
      </c>
      <c r="F16" s="17">
        <f t="shared" si="0"/>
        <v>22.11</v>
      </c>
      <c r="G16" s="17">
        <f t="shared" si="1"/>
        <v>154.76999999999998</v>
      </c>
      <c r="H16" s="17">
        <f t="shared" si="2"/>
        <v>22.109999999999996</v>
      </c>
      <c r="I16" s="18">
        <f t="shared" si="3"/>
        <v>0.33</v>
      </c>
      <c r="J16" s="16">
        <v>33</v>
      </c>
      <c r="K16" s="18">
        <f t="shared" si="4"/>
        <v>0.61416666666666664</v>
      </c>
      <c r="L16" s="16">
        <f t="shared" si="5"/>
        <v>36</v>
      </c>
      <c r="M16" s="15">
        <v>2</v>
      </c>
      <c r="N16" s="15">
        <v>7</v>
      </c>
      <c r="O16" s="19">
        <v>0</v>
      </c>
    </row>
    <row r="17" spans="2:16" ht="22.5" customHeight="1">
      <c r="B17" s="14" t="s">
        <v>96</v>
      </c>
      <c r="C17" s="14" t="s">
        <v>145</v>
      </c>
      <c r="D17" s="15"/>
      <c r="E17" s="16">
        <v>75</v>
      </c>
      <c r="F17" s="17">
        <f t="shared" ref="F17" si="10">SUM(I17*$E17)</f>
        <v>21.75</v>
      </c>
      <c r="G17" s="17">
        <f t="shared" ref="G17" si="11">SUM(F17*$D17)</f>
        <v>0</v>
      </c>
      <c r="H17" s="17">
        <f t="shared" ref="H17" si="12">SUM(G17/7)</f>
        <v>0</v>
      </c>
      <c r="I17" s="18">
        <f t="shared" ref="I17" si="13">SUM(J17/100)</f>
        <v>0.28999999999999998</v>
      </c>
      <c r="J17" s="16">
        <v>29</v>
      </c>
      <c r="K17" s="18">
        <f t="shared" ref="K17" si="14">SUM(F17/L17)</f>
        <v>0.87</v>
      </c>
      <c r="L17" s="16">
        <f t="shared" ref="L17" si="15">SUM((M17*4)+(N17*4)+(O17*9)+(P17*7))</f>
        <v>25</v>
      </c>
      <c r="M17" s="15">
        <v>3</v>
      </c>
      <c r="N17" s="15">
        <v>1</v>
      </c>
      <c r="O17" s="19">
        <v>1</v>
      </c>
    </row>
    <row r="18" spans="2:16" ht="22.5" customHeight="1">
      <c r="B18" s="64"/>
      <c r="C18" s="64" t="s">
        <v>144</v>
      </c>
      <c r="D18" s="65"/>
      <c r="E18" s="66">
        <v>150</v>
      </c>
      <c r="F18" s="113" t="s">
        <v>260</v>
      </c>
      <c r="G18" s="113"/>
      <c r="H18" s="113"/>
      <c r="I18" s="113"/>
      <c r="J18" s="113"/>
      <c r="K18" s="113"/>
      <c r="L18" s="113"/>
      <c r="M18" s="113"/>
      <c r="N18" s="113"/>
      <c r="O18" s="113"/>
      <c r="P18" s="113"/>
    </row>
    <row r="19" spans="2:16" ht="22.5" hidden="1" customHeight="1">
      <c r="B19" s="23" t="s">
        <v>240</v>
      </c>
      <c r="C19" s="23" t="s">
        <v>145</v>
      </c>
      <c r="D19" s="24">
        <v>1</v>
      </c>
      <c r="E19" s="25">
        <v>15</v>
      </c>
      <c r="F19" s="26">
        <f t="shared" si="0"/>
        <v>15</v>
      </c>
      <c r="G19" s="26">
        <f t="shared" si="1"/>
        <v>15</v>
      </c>
      <c r="H19" s="26">
        <f t="shared" si="2"/>
        <v>2.1428571428571428</v>
      </c>
      <c r="I19" s="27">
        <f t="shared" si="3"/>
        <v>1</v>
      </c>
      <c r="J19" s="25">
        <v>100</v>
      </c>
      <c r="K19" s="27">
        <f t="shared" si="4"/>
        <v>7.5</v>
      </c>
      <c r="L19" s="25">
        <f t="shared" si="5"/>
        <v>2</v>
      </c>
      <c r="M19" s="24">
        <v>0</v>
      </c>
      <c r="N19" s="24">
        <v>0.5</v>
      </c>
      <c r="O19" s="28">
        <v>0</v>
      </c>
    </row>
    <row r="20" spans="2:16" ht="22.5" hidden="1" customHeight="1">
      <c r="B20" s="23" t="s">
        <v>235</v>
      </c>
      <c r="C20" s="23" t="s">
        <v>145</v>
      </c>
      <c r="D20" s="24"/>
      <c r="E20" s="25">
        <v>50</v>
      </c>
      <c r="F20" s="26">
        <f t="shared" si="0"/>
        <v>11.5</v>
      </c>
      <c r="G20" s="26">
        <f t="shared" si="1"/>
        <v>0</v>
      </c>
      <c r="H20" s="26">
        <f t="shared" si="2"/>
        <v>0</v>
      </c>
      <c r="I20" s="27">
        <f t="shared" si="3"/>
        <v>0.23</v>
      </c>
      <c r="J20" s="25">
        <v>23</v>
      </c>
      <c r="K20" s="27">
        <f t="shared" si="4"/>
        <v>1.4375</v>
      </c>
      <c r="L20" s="25">
        <f t="shared" si="5"/>
        <v>8</v>
      </c>
      <c r="M20" s="24">
        <v>0</v>
      </c>
      <c r="N20" s="24">
        <v>2</v>
      </c>
      <c r="O20" s="28">
        <v>0</v>
      </c>
    </row>
    <row r="21" spans="2:16" ht="22.5" hidden="1" customHeight="1">
      <c r="B21" s="23" t="s">
        <v>42</v>
      </c>
      <c r="C21" s="23" t="s">
        <v>145</v>
      </c>
      <c r="D21" s="24">
        <v>7</v>
      </c>
      <c r="E21" s="25">
        <v>75</v>
      </c>
      <c r="F21" s="26">
        <f t="shared" si="0"/>
        <v>10.500000000000002</v>
      </c>
      <c r="G21" s="26">
        <f t="shared" si="1"/>
        <v>73.500000000000014</v>
      </c>
      <c r="H21" s="26">
        <f t="shared" si="2"/>
        <v>10.500000000000002</v>
      </c>
      <c r="I21" s="27">
        <f t="shared" si="3"/>
        <v>0.14000000000000001</v>
      </c>
      <c r="J21" s="25">
        <v>14</v>
      </c>
      <c r="K21" s="27">
        <f t="shared" si="4"/>
        <v>0.43750000000000006</v>
      </c>
      <c r="L21" s="25">
        <f t="shared" si="5"/>
        <v>24</v>
      </c>
      <c r="M21" s="24">
        <v>0</v>
      </c>
      <c r="N21" s="24">
        <v>6</v>
      </c>
      <c r="O21" s="28">
        <v>0</v>
      </c>
    </row>
    <row r="22" spans="2:16" ht="22.5" hidden="1" customHeight="1">
      <c r="B22" s="23" t="s">
        <v>241</v>
      </c>
      <c r="C22" s="23" t="s">
        <v>145</v>
      </c>
      <c r="D22" s="24">
        <v>2</v>
      </c>
      <c r="E22" s="25">
        <v>62</v>
      </c>
      <c r="F22" s="26">
        <f t="shared" si="0"/>
        <v>9.92</v>
      </c>
      <c r="G22" s="26">
        <f t="shared" si="1"/>
        <v>19.84</v>
      </c>
      <c r="H22" s="26">
        <f t="shared" si="2"/>
        <v>2.8342857142857141</v>
      </c>
      <c r="I22" s="27">
        <f t="shared" si="3"/>
        <v>0.16</v>
      </c>
      <c r="J22" s="25">
        <v>16</v>
      </c>
      <c r="K22" s="27">
        <f t="shared" si="4"/>
        <v>0.82666666666666666</v>
      </c>
      <c r="L22" s="25">
        <f t="shared" si="5"/>
        <v>12</v>
      </c>
      <c r="M22" s="24">
        <v>1</v>
      </c>
      <c r="N22" s="24">
        <v>2</v>
      </c>
      <c r="O22" s="28">
        <v>0</v>
      </c>
    </row>
    <row r="23" spans="2:16" ht="22.5" hidden="1" customHeight="1">
      <c r="B23" s="23" t="s">
        <v>233</v>
      </c>
      <c r="C23" s="23" t="s">
        <v>145</v>
      </c>
      <c r="D23" s="24"/>
      <c r="E23" s="25">
        <v>28</v>
      </c>
      <c r="F23" s="26">
        <f t="shared" si="0"/>
        <v>6.72</v>
      </c>
      <c r="G23" s="26">
        <f t="shared" si="1"/>
        <v>0</v>
      </c>
      <c r="H23" s="26">
        <f t="shared" si="2"/>
        <v>0</v>
      </c>
      <c r="I23" s="27">
        <f t="shared" si="3"/>
        <v>0.24</v>
      </c>
      <c r="J23" s="25">
        <v>24</v>
      </c>
      <c r="K23" s="27">
        <f t="shared" si="4"/>
        <v>1.1199999999999999</v>
      </c>
      <c r="L23" s="25">
        <f t="shared" si="5"/>
        <v>6</v>
      </c>
      <c r="M23" s="24">
        <v>0</v>
      </c>
      <c r="N23" s="24">
        <v>1.5</v>
      </c>
      <c r="O23" s="28">
        <v>0</v>
      </c>
    </row>
    <row r="24" spans="2:16" ht="22.5" hidden="1" customHeight="1">
      <c r="B24" s="23" t="s">
        <v>45</v>
      </c>
      <c r="C24" s="23" t="s">
        <v>145</v>
      </c>
      <c r="D24" s="24">
        <v>1</v>
      </c>
      <c r="E24" s="25">
        <v>100</v>
      </c>
      <c r="F24" s="26">
        <f t="shared" si="0"/>
        <v>4.5</v>
      </c>
      <c r="G24" s="26">
        <f t="shared" si="1"/>
        <v>4.5</v>
      </c>
      <c r="H24" s="26">
        <f t="shared" si="2"/>
        <v>0.6428571428571429</v>
      </c>
      <c r="I24" s="27">
        <f t="shared" si="3"/>
        <v>4.4999999999999998E-2</v>
      </c>
      <c r="J24" s="25">
        <v>4.5</v>
      </c>
      <c r="K24" s="27">
        <f t="shared" si="4"/>
        <v>0.140625</v>
      </c>
      <c r="L24" s="25">
        <f t="shared" si="5"/>
        <v>32</v>
      </c>
      <c r="M24" s="24">
        <v>0</v>
      </c>
      <c r="N24" s="24">
        <v>8</v>
      </c>
      <c r="O24" s="28">
        <v>0</v>
      </c>
    </row>
    <row r="25" spans="2:16" ht="22.5" hidden="1" customHeight="1">
      <c r="B25" s="23" t="s">
        <v>236</v>
      </c>
      <c r="C25" s="23" t="s">
        <v>145</v>
      </c>
      <c r="D25" s="24"/>
      <c r="E25" s="25">
        <v>50</v>
      </c>
      <c r="F25" s="26">
        <f t="shared" si="0"/>
        <v>4</v>
      </c>
      <c r="G25" s="26">
        <f t="shared" si="1"/>
        <v>0</v>
      </c>
      <c r="H25" s="26">
        <f t="shared" si="2"/>
        <v>0</v>
      </c>
      <c r="I25" s="27">
        <f t="shared" si="3"/>
        <v>0.08</v>
      </c>
      <c r="J25" s="25">
        <v>8</v>
      </c>
      <c r="K25" s="27">
        <f t="shared" si="4"/>
        <v>0.5</v>
      </c>
      <c r="L25" s="25">
        <f t="shared" si="5"/>
        <v>8</v>
      </c>
      <c r="M25" s="24">
        <v>0</v>
      </c>
      <c r="N25" s="24">
        <v>2</v>
      </c>
      <c r="O25" s="28">
        <v>0</v>
      </c>
    </row>
    <row r="26" spans="2:16" ht="22.5" hidden="1" customHeight="1">
      <c r="B26" s="23" t="s">
        <v>234</v>
      </c>
      <c r="C26" s="23" t="s">
        <v>145</v>
      </c>
      <c r="D26" s="24"/>
      <c r="E26" s="25">
        <v>60</v>
      </c>
      <c r="F26" s="26">
        <f t="shared" si="0"/>
        <v>3</v>
      </c>
      <c r="G26" s="26">
        <f t="shared" si="1"/>
        <v>0</v>
      </c>
      <c r="H26" s="26">
        <f t="shared" si="2"/>
        <v>0</v>
      </c>
      <c r="I26" s="27">
        <f t="shared" si="3"/>
        <v>0.05</v>
      </c>
      <c r="J26" s="25">
        <v>5</v>
      </c>
      <c r="K26" s="27">
        <f t="shared" si="4"/>
        <v>0.125</v>
      </c>
      <c r="L26" s="25">
        <f t="shared" si="5"/>
        <v>24</v>
      </c>
      <c r="M26" s="24">
        <v>1</v>
      </c>
      <c r="N26" s="24">
        <v>5</v>
      </c>
      <c r="O26" s="28">
        <v>0</v>
      </c>
    </row>
    <row r="27" spans="2:16" hidden="1">
      <c r="F27" s="26"/>
    </row>
    <row r="28" spans="2:16" hidden="1">
      <c r="B28" s="23" t="s">
        <v>189</v>
      </c>
      <c r="H28" s="26">
        <f>SUM(H4:H27)</f>
        <v>140.84</v>
      </c>
    </row>
    <row r="29" spans="2:16" hidden="1"/>
    <row r="30" spans="2:16" hidden="1"/>
    <row r="31" spans="2:16" hidden="1"/>
    <row r="32" spans="2:16" hidden="1">
      <c r="B32" s="23" t="s">
        <v>175</v>
      </c>
      <c r="C32" s="23" t="s">
        <v>164</v>
      </c>
    </row>
    <row r="33" spans="2:3" ht="38.4" hidden="1">
      <c r="B33" s="23" t="s">
        <v>144</v>
      </c>
      <c r="C33" s="23" t="s">
        <v>165</v>
      </c>
    </row>
    <row r="34" spans="2:3" hidden="1">
      <c r="B34" s="23" t="s">
        <v>145</v>
      </c>
      <c r="C34" s="23" t="s">
        <v>166</v>
      </c>
    </row>
    <row r="35" spans="2:3" hidden="1">
      <c r="B35" s="23" t="s">
        <v>146</v>
      </c>
      <c r="C35" s="23" t="s">
        <v>167</v>
      </c>
    </row>
    <row r="36" spans="2:3" ht="57.6" hidden="1">
      <c r="B36" s="23" t="s">
        <v>147</v>
      </c>
      <c r="C36" s="23" t="s">
        <v>168</v>
      </c>
    </row>
    <row r="37" spans="2:3" hidden="1">
      <c r="B37" s="23" t="s">
        <v>148</v>
      </c>
    </row>
    <row r="38" spans="2:3" hidden="1">
      <c r="B38" s="23" t="s">
        <v>149</v>
      </c>
    </row>
    <row r="39" spans="2:3" hidden="1">
      <c r="B39" s="23" t="s">
        <v>157</v>
      </c>
    </row>
    <row r="40" spans="2:3" hidden="1">
      <c r="B40" s="23" t="s">
        <v>158</v>
      </c>
    </row>
    <row r="41" spans="2:3" hidden="1">
      <c r="B41" s="23" t="s">
        <v>160</v>
      </c>
    </row>
    <row r="42" spans="2:3" hidden="1"/>
    <row r="43" spans="2:3" hidden="1"/>
    <row r="44" spans="2:3" hidden="1"/>
    <row r="45" spans="2:3" hidden="1"/>
    <row r="46" spans="2:3" hidden="1"/>
    <row r="47" spans="2:3" hidden="1"/>
    <row r="48" spans="2:3" hidden="1"/>
    <row r="49" spans="4:19" hidden="1"/>
    <row r="50" spans="4:19" hidden="1"/>
    <row r="51" spans="4:19" s="23" customFormat="1" hidden="1">
      <c r="D51" s="25"/>
      <c r="E51" s="25"/>
      <c r="F51" s="25"/>
      <c r="G51" s="26"/>
      <c r="H51" s="26"/>
      <c r="I51" s="27"/>
      <c r="J51" s="25"/>
      <c r="K51" s="25"/>
      <c r="L51" s="25"/>
      <c r="M51" s="24"/>
      <c r="N51" s="24"/>
      <c r="O51" s="28"/>
      <c r="P51" s="28"/>
      <c r="Q51" s="25"/>
      <c r="R51" s="25"/>
      <c r="S51" s="25"/>
    </row>
  </sheetData>
  <sheetProtection selectLockedCells="1"/>
  <mergeCells count="2">
    <mergeCell ref="F18:P18"/>
    <mergeCell ref="B2:O2"/>
  </mergeCells>
  <dataValidations count="4">
    <dataValidation type="list" allowBlank="1" showInputMessage="1" showErrorMessage="1" sqref="C19:C27 C4:C9 C11:C17" xr:uid="{00000000-0002-0000-0600-000000000000}">
      <formula1>$B$32:$B$41</formula1>
    </dataValidation>
    <dataValidation type="list" allowBlank="1" showInputMessage="1" showErrorMessage="1" sqref="C18" xr:uid="{00000000-0002-0000-0600-000001000000}">
      <formula1>$B$22:$B$30</formula1>
    </dataValidation>
    <dataValidation type="decimal" allowBlank="1" showInputMessage="1" showErrorMessage="1" sqref="D3:D27" xr:uid="{00000000-0002-0000-0600-000002000000}">
      <formula1>0</formula1>
      <formula2>99</formula2>
    </dataValidation>
    <dataValidation type="list" allowBlank="1" showInputMessage="1" showErrorMessage="1" sqref="C10" xr:uid="{00000000-0002-0000-0600-000003000000}">
      <formula1>$B$120:$B$129</formula1>
    </dataValidation>
  </dataValidations>
  <pageMargins left="0.7" right="0.7" top="0.75" bottom="0.75" header="0.3" footer="0.3"/>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S48"/>
  <sheetViews>
    <sheetView zoomScaleSheetLayoutView="110" workbookViewId="0">
      <selection activeCell="X3" sqref="X3"/>
    </sheetView>
  </sheetViews>
  <sheetFormatPr defaultColWidth="12.109375" defaultRowHeight="19.2"/>
  <cols>
    <col min="1" max="1" width="12.109375" style="25"/>
    <col min="2" max="2" width="56.88671875" style="23" customWidth="1"/>
    <col min="3" max="3" width="0" style="23" hidden="1" customWidth="1"/>
    <col min="4" max="4" width="29.44140625" style="25" hidden="1" customWidth="1"/>
    <col min="5" max="5" width="12.109375" style="25" hidden="1" customWidth="1"/>
    <col min="6" max="6" width="16.109375" style="25" customWidth="1"/>
    <col min="7" max="8" width="12.109375" style="26" hidden="1" customWidth="1"/>
    <col min="9" max="9" width="12.109375" style="27" hidden="1" customWidth="1"/>
    <col min="10" max="12" width="12.109375" style="25" hidden="1" customWidth="1"/>
    <col min="13" max="14" width="12.109375" style="24" hidden="1" customWidth="1"/>
    <col min="15" max="16" width="12.109375" style="28" hidden="1" customWidth="1"/>
    <col min="17" max="18" width="12.109375" style="25" hidden="1" customWidth="1"/>
    <col min="19" max="19" width="1.5546875" style="25" hidden="1" customWidth="1"/>
    <col min="20" max="16384" width="12.109375" style="25"/>
  </cols>
  <sheetData>
    <row r="2" spans="2:19" ht="62.25" customHeight="1">
      <c r="B2" s="104" t="s">
        <v>296</v>
      </c>
      <c r="C2" s="104"/>
      <c r="D2" s="104"/>
      <c r="E2" s="104"/>
      <c r="F2" s="104"/>
    </row>
    <row r="3" spans="2:19" s="35" customFormat="1" ht="55.5" customHeight="1">
      <c r="B3" s="88" t="s">
        <v>50</v>
      </c>
      <c r="C3" s="88" t="s">
        <v>161</v>
      </c>
      <c r="D3" s="89" t="s">
        <v>54</v>
      </c>
      <c r="E3" s="89" t="s">
        <v>48</v>
      </c>
      <c r="F3" s="89" t="s">
        <v>291</v>
      </c>
      <c r="G3" s="31" t="s">
        <v>55</v>
      </c>
      <c r="H3" s="31" t="s">
        <v>56</v>
      </c>
      <c r="I3" s="32" t="s">
        <v>51</v>
      </c>
      <c r="J3" s="30" t="s">
        <v>0</v>
      </c>
      <c r="K3" s="30" t="s">
        <v>239</v>
      </c>
      <c r="L3" s="30" t="s">
        <v>162</v>
      </c>
      <c r="M3" s="33" t="s">
        <v>171</v>
      </c>
      <c r="N3" s="33" t="s">
        <v>172</v>
      </c>
      <c r="O3" s="34" t="s">
        <v>173</v>
      </c>
      <c r="P3" s="34" t="s">
        <v>174</v>
      </c>
      <c r="Q3" s="30" t="s">
        <v>188</v>
      </c>
      <c r="R3" s="30" t="s">
        <v>187</v>
      </c>
      <c r="S3" s="30" t="s">
        <v>190</v>
      </c>
    </row>
    <row r="4" spans="2:19" ht="22.5" customHeight="1">
      <c r="B4" s="14" t="s">
        <v>179</v>
      </c>
      <c r="C4" s="14" t="s">
        <v>147</v>
      </c>
      <c r="D4" s="15">
        <v>5</v>
      </c>
      <c r="E4" s="16">
        <v>3</v>
      </c>
      <c r="F4" s="17">
        <f t="shared" ref="F4:F12" si="0">SUM(I4*$E4)</f>
        <v>360</v>
      </c>
      <c r="G4" s="26">
        <f t="shared" ref="G4:G12" si="1">SUM(F4*$D4)</f>
        <v>1800</v>
      </c>
      <c r="H4" s="26">
        <f t="shared" ref="H4:H12" si="2">SUM(G4/7)</f>
        <v>257.14285714285717</v>
      </c>
      <c r="I4" s="27">
        <f t="shared" ref="I4:I12" si="3">SUM(J4/100)</f>
        <v>120</v>
      </c>
      <c r="J4" s="25">
        <v>12000</v>
      </c>
      <c r="K4" s="27">
        <f t="shared" ref="K4:K12" si="4">SUM(F4/L4)</f>
        <v>180</v>
      </c>
      <c r="L4" s="25">
        <f t="shared" ref="L4:L12" si="5">SUM((M4*4)+(N4*4)+(O4*9)+(P4*7))</f>
        <v>2</v>
      </c>
      <c r="M4" s="24">
        <v>0</v>
      </c>
      <c r="N4" s="24">
        <v>0.5</v>
      </c>
      <c r="O4" s="28">
        <v>0</v>
      </c>
    </row>
    <row r="5" spans="2:19" ht="22.5" customHeight="1">
      <c r="B5" s="14" t="s">
        <v>1</v>
      </c>
      <c r="C5" s="14" t="s">
        <v>147</v>
      </c>
      <c r="D5" s="15"/>
      <c r="E5" s="16">
        <v>2</v>
      </c>
      <c r="F5" s="17">
        <f t="shared" si="0"/>
        <v>320</v>
      </c>
      <c r="G5" s="26">
        <f t="shared" si="1"/>
        <v>0</v>
      </c>
      <c r="H5" s="26">
        <f t="shared" si="2"/>
        <v>0</v>
      </c>
      <c r="I5" s="27">
        <f t="shared" si="3"/>
        <v>160</v>
      </c>
      <c r="J5" s="25">
        <v>16000</v>
      </c>
      <c r="K5" s="27">
        <f t="shared" si="4"/>
        <v>160</v>
      </c>
      <c r="L5" s="25">
        <f t="shared" si="5"/>
        <v>2</v>
      </c>
      <c r="M5" s="24">
        <v>0</v>
      </c>
      <c r="N5" s="24">
        <v>0.5</v>
      </c>
      <c r="O5" s="28">
        <v>0</v>
      </c>
    </row>
    <row r="6" spans="2:19" ht="22.5" customHeight="1">
      <c r="B6" s="14" t="s">
        <v>69</v>
      </c>
      <c r="C6" s="14" t="s">
        <v>147</v>
      </c>
      <c r="D6" s="15"/>
      <c r="E6" s="16">
        <v>2</v>
      </c>
      <c r="F6" s="17">
        <f t="shared" si="0"/>
        <v>320</v>
      </c>
      <c r="G6" s="26">
        <f t="shared" si="1"/>
        <v>0</v>
      </c>
      <c r="H6" s="26">
        <f t="shared" si="2"/>
        <v>0</v>
      </c>
      <c r="I6" s="27">
        <f t="shared" si="3"/>
        <v>160</v>
      </c>
      <c r="J6" s="25">
        <v>16000</v>
      </c>
      <c r="K6" s="27">
        <f t="shared" si="4"/>
        <v>160</v>
      </c>
      <c r="L6" s="25">
        <f t="shared" si="5"/>
        <v>2</v>
      </c>
      <c r="M6" s="24">
        <v>0</v>
      </c>
      <c r="N6" s="24">
        <v>0.5</v>
      </c>
      <c r="O6" s="28">
        <v>0</v>
      </c>
    </row>
    <row r="7" spans="2:19" ht="22.5" customHeight="1">
      <c r="B7" s="14" t="s">
        <v>24</v>
      </c>
      <c r="C7" s="14" t="s">
        <v>147</v>
      </c>
      <c r="D7" s="15">
        <v>2</v>
      </c>
      <c r="E7" s="16">
        <v>2</v>
      </c>
      <c r="F7" s="17">
        <f t="shared" si="0"/>
        <v>194</v>
      </c>
      <c r="G7" s="26">
        <f t="shared" si="1"/>
        <v>388</v>
      </c>
      <c r="H7" s="26">
        <f t="shared" si="2"/>
        <v>55.428571428571431</v>
      </c>
      <c r="I7" s="27">
        <f t="shared" si="3"/>
        <v>97</v>
      </c>
      <c r="J7" s="25">
        <v>9700</v>
      </c>
      <c r="K7" s="27">
        <f t="shared" si="4"/>
        <v>97</v>
      </c>
      <c r="L7" s="25">
        <f t="shared" si="5"/>
        <v>2</v>
      </c>
      <c r="M7" s="24">
        <v>0</v>
      </c>
      <c r="N7" s="24">
        <v>0.5</v>
      </c>
      <c r="O7" s="28">
        <v>0</v>
      </c>
    </row>
    <row r="8" spans="2:19" ht="22.5" customHeight="1">
      <c r="B8" s="14" t="s">
        <v>159</v>
      </c>
      <c r="C8" s="14" t="s">
        <v>147</v>
      </c>
      <c r="D8" s="15"/>
      <c r="E8" s="16">
        <v>5</v>
      </c>
      <c r="F8" s="17">
        <f t="shared" si="0"/>
        <v>110</v>
      </c>
      <c r="G8" s="26">
        <f t="shared" si="1"/>
        <v>0</v>
      </c>
      <c r="H8" s="26">
        <f t="shared" si="2"/>
        <v>0</v>
      </c>
      <c r="I8" s="27">
        <f t="shared" si="3"/>
        <v>22</v>
      </c>
      <c r="J8" s="25">
        <v>2200</v>
      </c>
      <c r="K8" s="27">
        <f t="shared" si="4"/>
        <v>55</v>
      </c>
      <c r="L8" s="25">
        <f t="shared" si="5"/>
        <v>2</v>
      </c>
      <c r="M8" s="24">
        <v>0</v>
      </c>
      <c r="N8" s="24">
        <v>0.5</v>
      </c>
      <c r="O8" s="28">
        <v>0</v>
      </c>
    </row>
    <row r="9" spans="2:19" ht="22.5" customHeight="1">
      <c r="B9" s="14" t="s">
        <v>181</v>
      </c>
      <c r="C9" s="14" t="s">
        <v>147</v>
      </c>
      <c r="D9" s="15"/>
      <c r="E9" s="16">
        <v>2</v>
      </c>
      <c r="F9" s="17">
        <f t="shared" si="0"/>
        <v>58.26</v>
      </c>
      <c r="G9" s="26">
        <f t="shared" si="1"/>
        <v>0</v>
      </c>
      <c r="H9" s="26">
        <f t="shared" si="2"/>
        <v>0</v>
      </c>
      <c r="I9" s="27">
        <f t="shared" si="3"/>
        <v>29.13</v>
      </c>
      <c r="J9" s="25">
        <v>2913</v>
      </c>
      <c r="K9" s="27">
        <f t="shared" si="4"/>
        <v>29.13</v>
      </c>
      <c r="L9" s="25">
        <f t="shared" si="5"/>
        <v>2</v>
      </c>
      <c r="M9" s="24">
        <v>0</v>
      </c>
      <c r="N9" s="24">
        <v>0.5</v>
      </c>
      <c r="O9" s="28">
        <v>0</v>
      </c>
    </row>
    <row r="10" spans="2:19" ht="22.5" customHeight="1">
      <c r="B10" s="14" t="s">
        <v>4</v>
      </c>
      <c r="C10" s="14" t="s">
        <v>147</v>
      </c>
      <c r="D10" s="15">
        <v>1</v>
      </c>
      <c r="E10" s="16">
        <v>2</v>
      </c>
      <c r="F10" s="17">
        <f t="shared" si="0"/>
        <v>46.38</v>
      </c>
      <c r="G10" s="26">
        <f t="shared" si="1"/>
        <v>46.38</v>
      </c>
      <c r="H10" s="26">
        <f t="shared" si="2"/>
        <v>6.6257142857142863</v>
      </c>
      <c r="I10" s="27">
        <f t="shared" si="3"/>
        <v>23.19</v>
      </c>
      <c r="J10" s="25">
        <v>2319</v>
      </c>
      <c r="K10" s="27">
        <f t="shared" si="4"/>
        <v>23.19</v>
      </c>
      <c r="L10" s="25">
        <f t="shared" si="5"/>
        <v>2</v>
      </c>
      <c r="M10" s="24">
        <v>0</v>
      </c>
      <c r="N10" s="24">
        <v>0.5</v>
      </c>
      <c r="O10" s="28">
        <v>0</v>
      </c>
    </row>
    <row r="11" spans="2:19" ht="22.5" customHeight="1">
      <c r="B11" s="14" t="s">
        <v>22</v>
      </c>
      <c r="C11" s="14" t="s">
        <v>147</v>
      </c>
      <c r="D11" s="15">
        <v>5</v>
      </c>
      <c r="E11" s="16">
        <v>2</v>
      </c>
      <c r="F11" s="17">
        <f t="shared" si="0"/>
        <v>40.76</v>
      </c>
      <c r="G11" s="26">
        <f t="shared" si="1"/>
        <v>203.79999999999998</v>
      </c>
      <c r="H11" s="26">
        <f t="shared" si="2"/>
        <v>29.11428571428571</v>
      </c>
      <c r="I11" s="27">
        <f t="shared" si="3"/>
        <v>20.38</v>
      </c>
      <c r="J11" s="25">
        <v>2038</v>
      </c>
      <c r="K11" s="27">
        <f t="shared" si="4"/>
        <v>20.38</v>
      </c>
      <c r="L11" s="25">
        <f t="shared" si="5"/>
        <v>2</v>
      </c>
      <c r="M11" s="24">
        <v>0</v>
      </c>
      <c r="N11" s="24">
        <v>0.5</v>
      </c>
      <c r="O11" s="28">
        <v>0</v>
      </c>
    </row>
    <row r="12" spans="2:19" ht="22.5" customHeight="1">
      <c r="B12" s="14" t="s">
        <v>182</v>
      </c>
      <c r="C12" s="14" t="s">
        <v>147</v>
      </c>
      <c r="D12" s="15"/>
      <c r="E12" s="16">
        <v>2</v>
      </c>
      <c r="F12" s="17">
        <f t="shared" si="0"/>
        <v>40</v>
      </c>
      <c r="G12" s="26">
        <f t="shared" si="1"/>
        <v>0</v>
      </c>
      <c r="H12" s="26">
        <f t="shared" si="2"/>
        <v>0</v>
      </c>
      <c r="I12" s="27">
        <f t="shared" si="3"/>
        <v>20</v>
      </c>
      <c r="J12" s="25">
        <v>2000</v>
      </c>
      <c r="K12" s="27">
        <f t="shared" si="4"/>
        <v>20</v>
      </c>
      <c r="L12" s="25">
        <f t="shared" si="5"/>
        <v>2</v>
      </c>
      <c r="M12" s="24">
        <v>0</v>
      </c>
      <c r="N12" s="24">
        <v>0.5</v>
      </c>
      <c r="O12" s="28">
        <v>0</v>
      </c>
    </row>
    <row r="13" spans="2:19" ht="22.5" customHeight="1">
      <c r="B13" s="14" t="s">
        <v>58</v>
      </c>
      <c r="C13" s="14" t="s">
        <v>147</v>
      </c>
      <c r="D13" s="15"/>
      <c r="E13" s="16">
        <v>2</v>
      </c>
      <c r="F13" s="17">
        <f t="shared" ref="F13:F23" si="6">SUM(I13*$E13)</f>
        <v>24.14</v>
      </c>
      <c r="G13" s="26">
        <f t="shared" ref="G13:G23" si="7">SUM(F13*$D13)</f>
        <v>0</v>
      </c>
      <c r="H13" s="26">
        <f t="shared" ref="H13:H23" si="8">SUM(G13/7)</f>
        <v>0</v>
      </c>
      <c r="I13" s="27">
        <f t="shared" ref="I13:I23" si="9">SUM(J13/100)</f>
        <v>12.07</v>
      </c>
      <c r="J13" s="25">
        <v>1207</v>
      </c>
      <c r="K13" s="27">
        <f t="shared" ref="K13:K23" si="10">SUM(F13/L13)</f>
        <v>12.07</v>
      </c>
      <c r="L13" s="25">
        <f t="shared" ref="L13:L23" si="11">SUM((M13*4)+(N13*4)+(O13*9)+(P13*7))</f>
        <v>2</v>
      </c>
      <c r="M13" s="24">
        <v>0</v>
      </c>
      <c r="N13" s="24">
        <v>0.5</v>
      </c>
      <c r="O13" s="28">
        <v>0</v>
      </c>
    </row>
    <row r="14" spans="2:19" ht="22.5" customHeight="1">
      <c r="B14" s="14" t="s">
        <v>52</v>
      </c>
      <c r="C14" s="14" t="s">
        <v>147</v>
      </c>
      <c r="D14" s="15"/>
      <c r="E14" s="16">
        <v>2</v>
      </c>
      <c r="F14" s="17">
        <f t="shared" si="6"/>
        <v>21.5</v>
      </c>
      <c r="G14" s="26">
        <f t="shared" si="7"/>
        <v>0</v>
      </c>
      <c r="H14" s="26">
        <f t="shared" si="8"/>
        <v>0</v>
      </c>
      <c r="I14" s="27">
        <f t="shared" si="9"/>
        <v>10.75</v>
      </c>
      <c r="J14" s="25">
        <v>1075</v>
      </c>
      <c r="K14" s="27">
        <f t="shared" si="10"/>
        <v>10.75</v>
      </c>
      <c r="L14" s="25">
        <f t="shared" si="11"/>
        <v>2</v>
      </c>
      <c r="M14" s="24">
        <v>0</v>
      </c>
      <c r="N14" s="24">
        <v>0.5</v>
      </c>
      <c r="O14" s="28">
        <v>0</v>
      </c>
    </row>
    <row r="15" spans="2:19" ht="22.5" customHeight="1">
      <c r="B15" s="14" t="s">
        <v>67</v>
      </c>
      <c r="C15" s="14" t="s">
        <v>147</v>
      </c>
      <c r="D15" s="15"/>
      <c r="E15" s="16">
        <v>2</v>
      </c>
      <c r="F15" s="17">
        <f t="shared" si="6"/>
        <v>20.36</v>
      </c>
      <c r="G15" s="26">
        <f t="shared" si="7"/>
        <v>0</v>
      </c>
      <c r="H15" s="26">
        <f t="shared" si="8"/>
        <v>0</v>
      </c>
      <c r="I15" s="27">
        <f t="shared" si="9"/>
        <v>10.18</v>
      </c>
      <c r="J15" s="25">
        <v>1018</v>
      </c>
      <c r="K15" s="27">
        <f t="shared" si="10"/>
        <v>10.18</v>
      </c>
      <c r="L15" s="25">
        <f t="shared" si="11"/>
        <v>2</v>
      </c>
      <c r="M15" s="24">
        <v>0</v>
      </c>
      <c r="N15" s="24">
        <v>0.5</v>
      </c>
      <c r="O15" s="28">
        <v>0</v>
      </c>
    </row>
    <row r="16" spans="2:19" ht="22.5" customHeight="1">
      <c r="B16" s="14" t="s">
        <v>155</v>
      </c>
      <c r="C16" s="14" t="s">
        <v>147</v>
      </c>
      <c r="D16" s="15">
        <v>5</v>
      </c>
      <c r="E16" s="16">
        <v>2</v>
      </c>
      <c r="F16" s="17">
        <f t="shared" ref="F16" si="12">SUM(I16*$E16)</f>
        <v>20</v>
      </c>
      <c r="G16" s="26">
        <f t="shared" ref="G16" si="13">SUM(F16*$D16)</f>
        <v>100</v>
      </c>
      <c r="H16" s="26">
        <f t="shared" ref="H16" si="14">SUM(G16/7)</f>
        <v>14.285714285714286</v>
      </c>
      <c r="I16" s="27">
        <f t="shared" ref="I16" si="15">SUM(J16/100)</f>
        <v>10</v>
      </c>
      <c r="J16" s="25">
        <v>1000</v>
      </c>
      <c r="K16" s="27">
        <f t="shared" ref="K16" si="16">SUM(F16/L16)</f>
        <v>10</v>
      </c>
      <c r="L16" s="25">
        <f t="shared" ref="L16" si="17">SUM((M16*4)+(N16*4)+(O16*9)+(P16*7))</f>
        <v>2</v>
      </c>
      <c r="M16" s="24">
        <v>0</v>
      </c>
      <c r="N16" s="24">
        <v>0.5</v>
      </c>
      <c r="O16" s="28">
        <v>0</v>
      </c>
    </row>
    <row r="17" spans="2:15" ht="22.5" customHeight="1">
      <c r="B17" s="106" t="s">
        <v>260</v>
      </c>
      <c r="C17" s="106"/>
      <c r="D17" s="106"/>
      <c r="E17" s="106"/>
      <c r="F17" s="106"/>
      <c r="G17" s="26">
        <f t="shared" si="7"/>
        <v>0</v>
      </c>
      <c r="H17" s="26">
        <f t="shared" si="8"/>
        <v>0</v>
      </c>
      <c r="I17" s="27">
        <f t="shared" si="9"/>
        <v>10</v>
      </c>
      <c r="J17" s="25">
        <v>1000</v>
      </c>
      <c r="K17" s="27">
        <f t="shared" si="10"/>
        <v>0</v>
      </c>
      <c r="L17" s="25">
        <f t="shared" si="11"/>
        <v>2</v>
      </c>
      <c r="M17" s="24">
        <v>0</v>
      </c>
      <c r="N17" s="24">
        <v>0.5</v>
      </c>
      <c r="O17" s="28">
        <v>0</v>
      </c>
    </row>
    <row r="18" spans="2:15" ht="22.5" hidden="1" customHeight="1">
      <c r="B18" s="23" t="s">
        <v>68</v>
      </c>
      <c r="C18" s="23" t="s">
        <v>147</v>
      </c>
      <c r="D18" s="24"/>
      <c r="E18" s="25">
        <v>2</v>
      </c>
      <c r="F18" s="26">
        <f t="shared" si="6"/>
        <v>19.12</v>
      </c>
      <c r="G18" s="26">
        <f t="shared" si="7"/>
        <v>0</v>
      </c>
      <c r="H18" s="26">
        <f t="shared" si="8"/>
        <v>0</v>
      </c>
      <c r="I18" s="27">
        <f t="shared" si="9"/>
        <v>9.56</v>
      </c>
      <c r="J18" s="25">
        <v>956</v>
      </c>
      <c r="K18" s="27">
        <f t="shared" si="10"/>
        <v>9.56</v>
      </c>
      <c r="L18" s="25">
        <f t="shared" si="11"/>
        <v>2</v>
      </c>
      <c r="M18" s="24">
        <v>0</v>
      </c>
      <c r="N18" s="24">
        <v>0.5</v>
      </c>
      <c r="O18" s="28">
        <v>0</v>
      </c>
    </row>
    <row r="19" spans="2:15" ht="22.5" hidden="1" customHeight="1">
      <c r="B19" s="23" t="s">
        <v>59</v>
      </c>
      <c r="C19" s="23" t="s">
        <v>147</v>
      </c>
      <c r="D19" s="24"/>
      <c r="E19" s="25">
        <v>2</v>
      </c>
      <c r="F19" s="26">
        <f t="shared" si="6"/>
        <v>17.559999999999999</v>
      </c>
      <c r="G19" s="26">
        <f t="shared" si="7"/>
        <v>0</v>
      </c>
      <c r="H19" s="26">
        <f t="shared" si="8"/>
        <v>0</v>
      </c>
      <c r="I19" s="27">
        <f t="shared" si="9"/>
        <v>8.7799999999999994</v>
      </c>
      <c r="J19" s="25">
        <v>878</v>
      </c>
      <c r="K19" s="27">
        <f t="shared" si="10"/>
        <v>8.7799999999999994</v>
      </c>
      <c r="L19" s="25">
        <f t="shared" si="11"/>
        <v>2</v>
      </c>
      <c r="M19" s="24">
        <v>0</v>
      </c>
      <c r="N19" s="24">
        <v>0.5</v>
      </c>
      <c r="O19" s="28">
        <v>0</v>
      </c>
    </row>
    <row r="20" spans="2:15" ht="22.5" hidden="1" customHeight="1">
      <c r="B20" s="23" t="s">
        <v>19</v>
      </c>
      <c r="C20" s="23" t="s">
        <v>147</v>
      </c>
      <c r="D20" s="24">
        <v>10</v>
      </c>
      <c r="E20" s="25">
        <v>16</v>
      </c>
      <c r="F20" s="26">
        <f t="shared" si="6"/>
        <v>9.92</v>
      </c>
      <c r="G20" s="26">
        <f t="shared" si="7"/>
        <v>99.2</v>
      </c>
      <c r="H20" s="26">
        <f t="shared" si="8"/>
        <v>14.171428571428573</v>
      </c>
      <c r="I20" s="27">
        <f t="shared" si="9"/>
        <v>0.62</v>
      </c>
      <c r="J20" s="25">
        <v>62</v>
      </c>
      <c r="K20" s="27">
        <f t="shared" si="10"/>
        <v>7.8730158730158734E-2</v>
      </c>
      <c r="L20" s="25">
        <f t="shared" si="11"/>
        <v>126</v>
      </c>
      <c r="M20" s="24">
        <v>0</v>
      </c>
      <c r="N20" s="24">
        <v>0</v>
      </c>
      <c r="O20" s="28">
        <v>14</v>
      </c>
    </row>
    <row r="21" spans="2:15" ht="22.5" hidden="1" customHeight="1">
      <c r="B21" s="23" t="s">
        <v>10</v>
      </c>
      <c r="C21" s="23" t="s">
        <v>147</v>
      </c>
      <c r="D21" s="24"/>
      <c r="E21" s="25">
        <v>2</v>
      </c>
      <c r="F21" s="26">
        <f t="shared" si="6"/>
        <v>9.4600000000000009</v>
      </c>
      <c r="G21" s="26">
        <f t="shared" si="7"/>
        <v>0</v>
      </c>
      <c r="H21" s="26">
        <f t="shared" si="8"/>
        <v>0</v>
      </c>
      <c r="I21" s="27">
        <f t="shared" si="9"/>
        <v>4.7300000000000004</v>
      </c>
      <c r="J21" s="25">
        <v>473</v>
      </c>
      <c r="K21" s="27">
        <f t="shared" si="10"/>
        <v>4.7300000000000004</v>
      </c>
      <c r="L21" s="25">
        <f t="shared" si="11"/>
        <v>2</v>
      </c>
      <c r="M21" s="24">
        <v>0</v>
      </c>
      <c r="N21" s="24">
        <v>0.5</v>
      </c>
      <c r="O21" s="28">
        <v>0</v>
      </c>
    </row>
    <row r="22" spans="2:15" ht="22.5" hidden="1" customHeight="1">
      <c r="B22" s="23" t="s">
        <v>108</v>
      </c>
      <c r="C22" s="23" t="s">
        <v>147</v>
      </c>
      <c r="D22" s="24"/>
      <c r="E22" s="25">
        <v>5</v>
      </c>
      <c r="F22" s="26">
        <f t="shared" si="6"/>
        <v>8.85</v>
      </c>
      <c r="G22" s="26">
        <f t="shared" si="7"/>
        <v>0</v>
      </c>
      <c r="H22" s="26">
        <f t="shared" si="8"/>
        <v>0</v>
      </c>
      <c r="I22" s="27">
        <f t="shared" si="9"/>
        <v>1.77</v>
      </c>
      <c r="J22" s="25">
        <v>177</v>
      </c>
      <c r="K22" s="27">
        <f t="shared" si="10"/>
        <v>4.4249999999999998</v>
      </c>
      <c r="L22" s="25">
        <f t="shared" si="11"/>
        <v>2</v>
      </c>
      <c r="M22" s="24">
        <v>0</v>
      </c>
      <c r="N22" s="24">
        <v>0.5</v>
      </c>
      <c r="O22" s="28">
        <v>0</v>
      </c>
    </row>
    <row r="23" spans="2:15" ht="22.5" hidden="1" customHeight="1">
      <c r="B23" s="23" t="s">
        <v>9</v>
      </c>
      <c r="C23" s="23" t="s">
        <v>147</v>
      </c>
      <c r="D23" s="24"/>
      <c r="E23" s="25">
        <v>2</v>
      </c>
      <c r="F23" s="26">
        <f t="shared" si="6"/>
        <v>6.44</v>
      </c>
      <c r="G23" s="26">
        <f t="shared" si="7"/>
        <v>0</v>
      </c>
      <c r="H23" s="26">
        <f t="shared" si="8"/>
        <v>0</v>
      </c>
      <c r="I23" s="27">
        <f t="shared" si="9"/>
        <v>3.22</v>
      </c>
      <c r="J23" s="25">
        <v>322</v>
      </c>
      <c r="K23" s="27">
        <f t="shared" si="10"/>
        <v>3.22</v>
      </c>
      <c r="L23" s="25">
        <f t="shared" si="11"/>
        <v>2</v>
      </c>
      <c r="M23" s="24">
        <v>0</v>
      </c>
      <c r="N23" s="24">
        <v>0.5</v>
      </c>
      <c r="O23" s="28">
        <v>0</v>
      </c>
    </row>
    <row r="24" spans="2:15" hidden="1">
      <c r="F24" s="26"/>
    </row>
    <row r="25" spans="2:15" hidden="1">
      <c r="B25" s="23" t="s">
        <v>189</v>
      </c>
      <c r="H25" s="26">
        <f>SUM(H4:H24)</f>
        <v>376.76857142857148</v>
      </c>
    </row>
    <row r="26" spans="2:15" hidden="1"/>
    <row r="27" spans="2:15" hidden="1"/>
    <row r="28" spans="2:15" hidden="1"/>
    <row r="29" spans="2:15" hidden="1">
      <c r="B29" s="23" t="s">
        <v>175</v>
      </c>
      <c r="C29" s="23" t="s">
        <v>164</v>
      </c>
    </row>
    <row r="30" spans="2:15" ht="38.4" hidden="1">
      <c r="B30" s="23" t="s">
        <v>144</v>
      </c>
      <c r="C30" s="23" t="s">
        <v>165</v>
      </c>
    </row>
    <row r="31" spans="2:15" hidden="1">
      <c r="B31" s="23" t="s">
        <v>145</v>
      </c>
      <c r="C31" s="23" t="s">
        <v>166</v>
      </c>
    </row>
    <row r="32" spans="2:15" hidden="1">
      <c r="B32" s="23" t="s">
        <v>146</v>
      </c>
      <c r="C32" s="23" t="s">
        <v>167</v>
      </c>
    </row>
    <row r="33" spans="2:19" ht="57.6" hidden="1">
      <c r="B33" s="23" t="s">
        <v>147</v>
      </c>
      <c r="C33" s="23" t="s">
        <v>168</v>
      </c>
    </row>
    <row r="34" spans="2:19" hidden="1">
      <c r="B34" s="23" t="s">
        <v>148</v>
      </c>
    </row>
    <row r="35" spans="2:19" hidden="1">
      <c r="B35" s="23" t="s">
        <v>149</v>
      </c>
    </row>
    <row r="36" spans="2:19" hidden="1">
      <c r="B36" s="23" t="s">
        <v>157</v>
      </c>
    </row>
    <row r="37" spans="2:19" hidden="1">
      <c r="B37" s="23" t="s">
        <v>158</v>
      </c>
    </row>
    <row r="38" spans="2:19" hidden="1">
      <c r="B38" s="23" t="s">
        <v>160</v>
      </c>
    </row>
    <row r="39" spans="2:19" hidden="1"/>
    <row r="40" spans="2:19" hidden="1"/>
    <row r="41" spans="2:19" hidden="1"/>
    <row r="42" spans="2:19" hidden="1"/>
    <row r="43" spans="2:19" hidden="1"/>
    <row r="44" spans="2:19" hidden="1"/>
    <row r="45" spans="2:19" hidden="1"/>
    <row r="46" spans="2:19" hidden="1"/>
    <row r="47" spans="2:19" hidden="1"/>
    <row r="48" spans="2:19" s="23" customFormat="1" hidden="1">
      <c r="D48" s="25"/>
      <c r="E48" s="25"/>
      <c r="F48" s="25"/>
      <c r="G48" s="26"/>
      <c r="H48" s="26"/>
      <c r="I48" s="27"/>
      <c r="J48" s="25"/>
      <c r="K48" s="25"/>
      <c r="L48" s="25"/>
      <c r="M48" s="24"/>
      <c r="N48" s="24"/>
      <c r="O48" s="28"/>
      <c r="P48" s="28"/>
      <c r="Q48" s="25"/>
      <c r="R48" s="25"/>
      <c r="S48" s="25"/>
    </row>
  </sheetData>
  <sheetProtection selectLockedCells="1"/>
  <mergeCells count="2">
    <mergeCell ref="B17:F17"/>
    <mergeCell ref="B2:F2"/>
  </mergeCells>
  <dataValidations count="2">
    <dataValidation type="decimal" allowBlank="1" showInputMessage="1" showErrorMessage="1" sqref="D3:D16 D18:D24" xr:uid="{00000000-0002-0000-0700-000000000000}">
      <formula1>0</formula1>
      <formula2>99</formula2>
    </dataValidation>
    <dataValidation type="list" allowBlank="1" showInputMessage="1" showErrorMessage="1" sqref="C4:C16 C18:C24" xr:uid="{00000000-0002-0000-0700-000001000000}">
      <formula1>$B$29:$B$38</formula1>
    </dataValidation>
  </dataValidations>
  <pageMargins left="0.7" right="0.7" top="0.75" bottom="0.75" header="0.3" footer="0.3"/>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S12"/>
  <sheetViews>
    <sheetView zoomScaleSheetLayoutView="110" workbookViewId="0">
      <selection activeCell="X20" sqref="X20"/>
    </sheetView>
  </sheetViews>
  <sheetFormatPr defaultColWidth="12.109375" defaultRowHeight="19.2"/>
  <cols>
    <col min="1" max="1" width="12.109375" style="25"/>
    <col min="2" max="2" width="56.88671875" style="23" customWidth="1"/>
    <col min="3" max="3" width="0" style="23" hidden="1" customWidth="1"/>
    <col min="4" max="4" width="29.44140625" style="25" hidden="1" customWidth="1"/>
    <col min="5" max="5" width="12.109375" style="25" hidden="1" customWidth="1"/>
    <col min="6" max="6" width="16" style="25" customWidth="1"/>
    <col min="7" max="8" width="12.109375" style="26" hidden="1" customWidth="1"/>
    <col min="9" max="9" width="12.109375" style="27" hidden="1" customWidth="1"/>
    <col min="10" max="11" width="12.109375" style="25" hidden="1" customWidth="1"/>
    <col min="12" max="12" width="12.109375" style="25" customWidth="1"/>
    <col min="13" max="13" width="13.44140625" style="24" customWidth="1"/>
    <col min="14" max="14" width="13" style="24" customWidth="1"/>
    <col min="15" max="15" width="12.109375" style="28" customWidth="1"/>
    <col min="16" max="16" width="12.109375" style="28" hidden="1" customWidth="1"/>
    <col min="17" max="19" width="12.109375" style="25" hidden="1" customWidth="1"/>
    <col min="20" max="16384" width="12.109375" style="25"/>
  </cols>
  <sheetData>
    <row r="2" spans="2:19" ht="29.25" customHeight="1">
      <c r="B2" s="104" t="s">
        <v>297</v>
      </c>
      <c r="C2" s="114"/>
      <c r="D2" s="114"/>
      <c r="E2" s="114"/>
      <c r="F2" s="114"/>
      <c r="G2" s="114"/>
      <c r="H2" s="114"/>
      <c r="I2" s="114"/>
      <c r="J2" s="114"/>
      <c r="K2" s="114"/>
      <c r="L2" s="114"/>
      <c r="M2" s="114"/>
      <c r="N2" s="114"/>
      <c r="O2" s="114"/>
    </row>
    <row r="3" spans="2:19" s="35" customFormat="1" ht="60" customHeight="1">
      <c r="B3" s="82" t="s">
        <v>50</v>
      </c>
      <c r="C3" s="82" t="s">
        <v>161</v>
      </c>
      <c r="D3" s="81" t="s">
        <v>54</v>
      </c>
      <c r="E3" s="81" t="s">
        <v>48</v>
      </c>
      <c r="F3" s="81" t="s">
        <v>291</v>
      </c>
      <c r="G3" s="94" t="s">
        <v>55</v>
      </c>
      <c r="H3" s="94" t="s">
        <v>56</v>
      </c>
      <c r="I3" s="95" t="s">
        <v>51</v>
      </c>
      <c r="J3" s="81" t="s">
        <v>0</v>
      </c>
      <c r="K3" s="81" t="s">
        <v>239</v>
      </c>
      <c r="L3" s="81" t="s">
        <v>162</v>
      </c>
      <c r="M3" s="96" t="s">
        <v>171</v>
      </c>
      <c r="N3" s="96" t="s">
        <v>172</v>
      </c>
      <c r="O3" s="97" t="s">
        <v>322</v>
      </c>
      <c r="P3" s="34" t="s">
        <v>174</v>
      </c>
      <c r="Q3" s="30" t="s">
        <v>188</v>
      </c>
      <c r="R3" s="30" t="s">
        <v>187</v>
      </c>
      <c r="S3" s="30" t="s">
        <v>190</v>
      </c>
    </row>
    <row r="4" spans="2:19" ht="22.5" customHeight="1">
      <c r="B4" s="14" t="s">
        <v>217</v>
      </c>
      <c r="C4" s="14" t="s">
        <v>175</v>
      </c>
      <c r="D4" s="15"/>
      <c r="E4" s="16">
        <v>25</v>
      </c>
      <c r="F4" s="17">
        <f t="shared" ref="F4:F10" si="0">SUM(I4*$E4)</f>
        <v>687.5</v>
      </c>
      <c r="G4" s="17">
        <f t="shared" ref="G4:G10" si="1">SUM(F4*$D4)</f>
        <v>0</v>
      </c>
      <c r="H4" s="17">
        <f t="shared" ref="H4:H10" si="2">SUM(G4/7)</f>
        <v>0</v>
      </c>
      <c r="I4" s="18">
        <f t="shared" ref="I4:I10" si="3">SUM(J4/100)</f>
        <v>27.5</v>
      </c>
      <c r="J4" s="16">
        <v>2750</v>
      </c>
      <c r="K4" s="18">
        <f t="shared" ref="K4:K10" si="4">SUM(F4/L4)</f>
        <v>10.7421875</v>
      </c>
      <c r="L4" s="16">
        <f t="shared" ref="L4:L10" si="5">SUM((M4*4)+(N4*4)+(O4*9)+(P4*7))</f>
        <v>64</v>
      </c>
      <c r="M4" s="15">
        <v>1</v>
      </c>
      <c r="N4" s="15">
        <v>15</v>
      </c>
      <c r="O4" s="19">
        <v>0</v>
      </c>
    </row>
    <row r="5" spans="2:19" ht="22.5" customHeight="1">
      <c r="B5" s="14" t="s">
        <v>218</v>
      </c>
      <c r="C5" s="14" t="s">
        <v>175</v>
      </c>
      <c r="D5" s="15"/>
      <c r="E5" s="16">
        <v>30</v>
      </c>
      <c r="F5" s="17">
        <f t="shared" si="0"/>
        <v>472.2</v>
      </c>
      <c r="G5" s="17">
        <f t="shared" si="1"/>
        <v>0</v>
      </c>
      <c r="H5" s="17">
        <f t="shared" si="2"/>
        <v>0</v>
      </c>
      <c r="I5" s="18">
        <f t="shared" si="3"/>
        <v>15.74</v>
      </c>
      <c r="J5" s="16">
        <v>1574</v>
      </c>
      <c r="K5" s="18">
        <f t="shared" si="4"/>
        <v>2.1861111111111109</v>
      </c>
      <c r="L5" s="16">
        <f t="shared" si="5"/>
        <v>216</v>
      </c>
      <c r="M5" s="15">
        <v>5</v>
      </c>
      <c r="N5" s="15">
        <v>4</v>
      </c>
      <c r="O5" s="19">
        <v>20</v>
      </c>
    </row>
    <row r="6" spans="2:19" ht="22.5" customHeight="1">
      <c r="B6" s="14" t="s">
        <v>219</v>
      </c>
      <c r="C6" s="14" t="s">
        <v>175</v>
      </c>
      <c r="D6" s="15"/>
      <c r="E6" s="16">
        <v>30</v>
      </c>
      <c r="F6" s="17">
        <f t="shared" si="0"/>
        <v>426</v>
      </c>
      <c r="G6" s="17">
        <f t="shared" si="1"/>
        <v>0</v>
      </c>
      <c r="H6" s="17">
        <f t="shared" si="2"/>
        <v>0</v>
      </c>
      <c r="I6" s="18">
        <f t="shared" si="3"/>
        <v>14.2</v>
      </c>
      <c r="J6" s="16">
        <v>1420</v>
      </c>
      <c r="K6" s="18">
        <f t="shared" si="4"/>
        <v>2.3535911602209945</v>
      </c>
      <c r="L6" s="16">
        <f t="shared" si="5"/>
        <v>181</v>
      </c>
      <c r="M6" s="15">
        <v>2</v>
      </c>
      <c r="N6" s="15">
        <v>5</v>
      </c>
      <c r="O6" s="19">
        <v>17</v>
      </c>
    </row>
    <row r="7" spans="2:19" ht="22.5" customHeight="1">
      <c r="B7" s="14" t="s">
        <v>180</v>
      </c>
      <c r="C7" s="14" t="s">
        <v>175</v>
      </c>
      <c r="D7" s="15"/>
      <c r="E7" s="16">
        <v>13</v>
      </c>
      <c r="F7" s="17">
        <f t="shared" si="0"/>
        <v>198.64</v>
      </c>
      <c r="G7" s="17">
        <f t="shared" si="1"/>
        <v>0</v>
      </c>
      <c r="H7" s="17">
        <f t="shared" si="2"/>
        <v>0</v>
      </c>
      <c r="I7" s="18">
        <f t="shared" si="3"/>
        <v>15.28</v>
      </c>
      <c r="J7" s="16">
        <v>1528</v>
      </c>
      <c r="K7" s="18">
        <f t="shared" si="4"/>
        <v>2.4224390243902438</v>
      </c>
      <c r="L7" s="16">
        <f t="shared" si="5"/>
        <v>82</v>
      </c>
      <c r="M7" s="15">
        <v>3</v>
      </c>
      <c r="N7" s="15">
        <v>4</v>
      </c>
      <c r="O7" s="19">
        <v>6</v>
      </c>
    </row>
    <row r="8" spans="2:19" ht="22.5" customHeight="1">
      <c r="B8" s="14" t="s">
        <v>220</v>
      </c>
      <c r="C8" s="14" t="s">
        <v>175</v>
      </c>
      <c r="D8" s="15"/>
      <c r="E8" s="16">
        <v>30</v>
      </c>
      <c r="F8" s="17">
        <f t="shared" si="0"/>
        <v>147.89999999999998</v>
      </c>
      <c r="G8" s="17">
        <f t="shared" si="1"/>
        <v>0</v>
      </c>
      <c r="H8" s="17">
        <f t="shared" si="2"/>
        <v>0</v>
      </c>
      <c r="I8" s="18">
        <f t="shared" si="3"/>
        <v>4.93</v>
      </c>
      <c r="J8" s="16">
        <v>493</v>
      </c>
      <c r="K8" s="18">
        <f t="shared" si="4"/>
        <v>0.70765550239234443</v>
      </c>
      <c r="L8" s="16">
        <f t="shared" si="5"/>
        <v>209</v>
      </c>
      <c r="M8" s="15">
        <v>3</v>
      </c>
      <c r="N8" s="15">
        <v>2</v>
      </c>
      <c r="O8" s="19">
        <v>21</v>
      </c>
    </row>
    <row r="9" spans="2:19" ht="22.5" customHeight="1">
      <c r="B9" s="14" t="s">
        <v>221</v>
      </c>
      <c r="C9" s="14" t="s">
        <v>175</v>
      </c>
      <c r="D9" s="15"/>
      <c r="E9" s="16">
        <v>28</v>
      </c>
      <c r="F9" s="17">
        <f t="shared" si="0"/>
        <v>138.6</v>
      </c>
      <c r="G9" s="17">
        <f t="shared" si="1"/>
        <v>0</v>
      </c>
      <c r="H9" s="17">
        <f t="shared" si="2"/>
        <v>0</v>
      </c>
      <c r="I9" s="18">
        <f t="shared" si="3"/>
        <v>4.95</v>
      </c>
      <c r="J9" s="16">
        <v>495</v>
      </c>
      <c r="K9" s="18">
        <f t="shared" si="4"/>
        <v>0.7491891891891892</v>
      </c>
      <c r="L9" s="16">
        <f t="shared" si="5"/>
        <v>185</v>
      </c>
      <c r="M9" s="15">
        <v>4</v>
      </c>
      <c r="N9" s="15">
        <v>4</v>
      </c>
      <c r="O9" s="19">
        <v>17</v>
      </c>
    </row>
    <row r="10" spans="2:19" ht="22.5" customHeight="1">
      <c r="B10" s="14" t="s">
        <v>222</v>
      </c>
      <c r="C10" s="14" t="s">
        <v>175</v>
      </c>
      <c r="D10" s="15"/>
      <c r="E10" s="16">
        <v>30</v>
      </c>
      <c r="F10" s="17">
        <f t="shared" si="0"/>
        <v>69.599999999999994</v>
      </c>
      <c r="G10" s="17">
        <f t="shared" si="1"/>
        <v>0</v>
      </c>
      <c r="H10" s="17">
        <f t="shared" si="2"/>
        <v>0</v>
      </c>
      <c r="I10" s="18">
        <f t="shared" si="3"/>
        <v>2.3199999999999998</v>
      </c>
      <c r="J10" s="16">
        <v>232</v>
      </c>
      <c r="K10" s="18">
        <f t="shared" si="4"/>
        <v>0.38241758241758239</v>
      </c>
      <c r="L10" s="16">
        <f t="shared" si="5"/>
        <v>182</v>
      </c>
      <c r="M10" s="15">
        <v>6</v>
      </c>
      <c r="N10" s="15">
        <v>8</v>
      </c>
      <c r="O10" s="19">
        <v>14</v>
      </c>
    </row>
    <row r="11" spans="2:19" ht="22.5" customHeight="1">
      <c r="B11" s="14" t="s">
        <v>223</v>
      </c>
      <c r="C11" s="14" t="s">
        <v>175</v>
      </c>
      <c r="D11" s="15"/>
      <c r="E11" s="16">
        <v>30</v>
      </c>
      <c r="F11" s="17">
        <f t="shared" ref="F11" si="6">SUM(I11*$E11)</f>
        <v>56.1</v>
      </c>
      <c r="G11" s="17">
        <f t="shared" ref="G11" si="7">SUM(F11*$D11)</f>
        <v>0</v>
      </c>
      <c r="H11" s="17">
        <f t="shared" ref="H11" si="8">SUM(G11/7)</f>
        <v>0</v>
      </c>
      <c r="I11" s="18">
        <f t="shared" ref="I11" si="9">SUM(J11/100)</f>
        <v>1.87</v>
      </c>
      <c r="J11" s="16">
        <v>187</v>
      </c>
      <c r="K11" s="18">
        <f t="shared" ref="K11" si="10">SUM(F11/L11)</f>
        <v>0.28477157360406091</v>
      </c>
      <c r="L11" s="16">
        <f t="shared" ref="L11" si="11">SUM((M11*4)+(N11*4)+(O11*9)+(P11*7))</f>
        <v>197</v>
      </c>
      <c r="M11" s="15">
        <v>6</v>
      </c>
      <c r="N11" s="15">
        <v>5</v>
      </c>
      <c r="O11" s="19">
        <v>17</v>
      </c>
    </row>
    <row r="12" spans="2:19" ht="22.5" customHeight="1">
      <c r="B12" s="64"/>
      <c r="C12" s="64" t="s">
        <v>144</v>
      </c>
      <c r="D12" s="65"/>
      <c r="E12" s="66">
        <v>150</v>
      </c>
      <c r="F12" s="113" t="s">
        <v>260</v>
      </c>
      <c r="G12" s="113"/>
      <c r="H12" s="113"/>
      <c r="I12" s="113"/>
      <c r="J12" s="113"/>
      <c r="K12" s="113"/>
      <c r="L12" s="113"/>
      <c r="M12" s="113"/>
      <c r="N12" s="113"/>
      <c r="O12" s="113"/>
      <c r="P12" s="113"/>
    </row>
  </sheetData>
  <sheetProtection selectLockedCells="1"/>
  <mergeCells count="2">
    <mergeCell ref="F12:P12"/>
    <mergeCell ref="B2:O2"/>
  </mergeCells>
  <dataValidations count="3">
    <dataValidation type="decimal" allowBlank="1" showInputMessage="1" showErrorMessage="1" sqref="D3:D12" xr:uid="{00000000-0002-0000-0800-000000000000}">
      <formula1>0</formula1>
      <formula2>99</formula2>
    </dataValidation>
    <dataValidation type="list" allowBlank="1" showInputMessage="1" showErrorMessage="1" sqref="C4:C11" xr:uid="{00000000-0002-0000-0800-000001000000}">
      <formula1>$B$84:$B$93</formula1>
    </dataValidation>
    <dataValidation type="list" allowBlank="1" showInputMessage="1" showErrorMessage="1" sqref="C12" xr:uid="{00000000-0002-0000-0800-000002000000}">
      <formula1>$B$23:$B$31</formula1>
    </dataValidation>
  </dataValidations>
  <pageMargins left="0.7" right="0.7" top="0.75" bottom="0.75" header="0.3" footer="0.3"/>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Data Entry</vt:lpstr>
      <vt:lpstr>Lean Gene Report</vt:lpstr>
      <vt:lpstr>International Comparison</vt:lpstr>
      <vt:lpstr>Bean lentils &amp; grains over 20mg</vt:lpstr>
      <vt:lpstr>Teas &amp; Cocoa over 100mg</vt:lpstr>
      <vt:lpstr>Fruits over 150mg</vt:lpstr>
      <vt:lpstr>Vegetables over 20mg</vt:lpstr>
      <vt:lpstr>Herbs and spices over 20mg</vt:lpstr>
      <vt:lpstr>Nuts and seeds over 50mg</vt:lpstr>
      <vt:lpstr>Caffeine list</vt:lpstr>
      <vt:lpstr>Input</vt:lpstr>
      <vt:lpstr>'Bean lentils &amp; grains over 20mg'!Print_Area</vt:lpstr>
      <vt:lpstr>'Caffeine list'!Print_Area</vt:lpstr>
      <vt:lpstr>'Data Entry'!Print_Area</vt:lpstr>
      <vt:lpstr>'Fruits over 150mg'!Print_Area</vt:lpstr>
      <vt:lpstr>'Herbs and spices over 20mg'!Print_Area</vt:lpstr>
      <vt:lpstr>'International Comparison'!Print_Area</vt:lpstr>
      <vt:lpstr>'Lean Gene Report'!Print_Area</vt:lpstr>
      <vt:lpstr>'Nuts and seeds over 50mg'!Print_Area</vt:lpstr>
      <vt:lpstr>'Teas &amp; Cocoa over 100mg'!Print_Area</vt:lpstr>
      <vt:lpstr>'Vegetables over 20mg'!Print_Area</vt:lpstr>
    </vt:vector>
  </TitlesOfParts>
  <Company>Birmingham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Pemberton (RQ3) BCH</dc:creator>
  <cp:lastModifiedBy>Pemberton</cp:lastModifiedBy>
  <cp:lastPrinted>2018-03-26T07:15:41Z</cp:lastPrinted>
  <dcterms:created xsi:type="dcterms:W3CDTF">2018-03-16T07:35:07Z</dcterms:created>
  <dcterms:modified xsi:type="dcterms:W3CDTF">2018-05-01T16:03:21Z</dcterms:modified>
</cp:coreProperties>
</file>